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GFOŚ i PFOŚ" sheetId="1" r:id="rId1"/>
    <sheet name="GFOŚ i PFOŚ ZADANIA" sheetId="2" r:id="rId2"/>
    <sheet name="Fundusz Geodezyjny" sheetId="3" r:id="rId3"/>
  </sheets>
  <definedNames/>
  <calcPr fullCalcOnLoad="1"/>
</workbook>
</file>

<file path=xl/sharedStrings.xml><?xml version="1.0" encoding="utf-8"?>
<sst xmlns="http://schemas.openxmlformats.org/spreadsheetml/2006/main" count="212" uniqueCount="138">
  <si>
    <t xml:space="preserve"> I.</t>
  </si>
  <si>
    <t xml:space="preserve">  Stan Funduszu na początek roku</t>
  </si>
  <si>
    <t>Stan środków pieniężnych</t>
  </si>
  <si>
    <t>Należności</t>
  </si>
  <si>
    <t xml:space="preserve">Zobowiązania (minus)                                                                                                  </t>
  </si>
  <si>
    <t xml:space="preserve">  Przychody</t>
  </si>
  <si>
    <t>§</t>
  </si>
  <si>
    <t>Treść</t>
  </si>
  <si>
    <t>Razem</t>
  </si>
  <si>
    <t xml:space="preserve">III. </t>
  </si>
  <si>
    <t xml:space="preserve">  Wydatki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</si>
  <si>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</si>
  <si>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</si>
  <si>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wynagrodzenia bezosobowe</t>
  </si>
  <si>
    <t>zakup materiałów i wyposażenia</t>
  </si>
  <si>
    <t>zakup usług remontowych</t>
  </si>
  <si>
    <t>zakup usług pozostałych</t>
  </si>
  <si>
    <t>wydatki inwestycyjne funduszy celowych</t>
  </si>
  <si>
    <t>IV.</t>
  </si>
  <si>
    <t xml:space="preserve">  Stan Funduszu na koniec roku</t>
  </si>
  <si>
    <t>Rodzaje wydatków GFOŚ i GW</t>
  </si>
  <si>
    <t>Wspomaganie systemów kontrolno-pomiarowych stanu środowiska oraz systemów pomiarowych zużycia wody i ciepła</t>
  </si>
  <si>
    <t>Realizowanie zadań modernizacyjnych i inwestycyjnych służących ochronie środowiska</t>
  </si>
  <si>
    <t>Urządzanie i utrzymywanie terenów zieleni, zadrzewień, zakrzewień oraz parków ustanowionych przez Radę Miasta</t>
  </si>
  <si>
    <t>Wspieranie wykorzystania lokalnych źródeł energii odnawialnej oraz pomoc dla wprowadzenia bardziej przyjaznych dla środowiska nośników energii</t>
  </si>
  <si>
    <t>Pozostałe koszty</t>
  </si>
  <si>
    <t>I.</t>
  </si>
  <si>
    <t>II.</t>
  </si>
  <si>
    <t>III.</t>
  </si>
  <si>
    <t>Stan Funduszu na koniec roku</t>
  </si>
  <si>
    <t xml:space="preserve">Plan </t>
  </si>
  <si>
    <t xml:space="preserve"> II.</t>
  </si>
  <si>
    <t>Wykonanie</t>
  </si>
  <si>
    <t>% wyk.</t>
  </si>
  <si>
    <t>Plan</t>
  </si>
  <si>
    <t>Lp.</t>
  </si>
  <si>
    <t>Opis zadania</t>
  </si>
  <si>
    <t>Organizacja akcji "Sprzątania Świata"</t>
  </si>
  <si>
    <t xml:space="preserve">Organizacja miejskich konkursów o tematyce ekologicznej </t>
  </si>
  <si>
    <t>Nasadzenia uzupełniające drzew i krzewów, projekty nowych nasadzeń wraz z pielęgnacją drzewostanu miejskiego</t>
  </si>
  <si>
    <t>Jesienna zbiórka liści oraz inne zadania nałożone na gminę wynikające z art. 3 ust. 1 pkt 3 ustawy o porządku i czystości</t>
  </si>
  <si>
    <t>Likwidacja niskiej emisji przez osoby fizyczne i wspólnoty mieszkaniowe</t>
  </si>
  <si>
    <t>Pozostałe koszty (prowizje bankowe)</t>
  </si>
  <si>
    <t>OGÓŁEM</t>
  </si>
  <si>
    <t>Usuwanie dzikich wysypisk</t>
  </si>
  <si>
    <t>4. Urządzanie i utrzymywanie terenów zieleni, zadrzewień, zakrzewień oraz parków ustanowionych przez Radę Miasta</t>
  </si>
  <si>
    <t>2. Wspomaganie systemów kontrolno-pomiarowych stanu środowiska oraz systemów pomiarowych zużycia wody i ciepła</t>
  </si>
  <si>
    <t>3. Realizowanie zadań modernizacyjnych i inwestycyjnych, służących ochronie środowiska</t>
  </si>
  <si>
    <t xml:space="preserve"> Stan Funduszu na początek roku</t>
  </si>
  <si>
    <t>0830</t>
  </si>
  <si>
    <t>wpływy z usług</t>
  </si>
  <si>
    <t>0920</t>
  </si>
  <si>
    <t>pozostałe odsetki</t>
  </si>
  <si>
    <t>przelewy redystrybucyjne</t>
  </si>
  <si>
    <t xml:space="preserve">      </t>
  </si>
  <si>
    <t>koszty postewpowania sądowego i prokuratorskiego</t>
  </si>
  <si>
    <t>wydatki na zakupy inwestycyjne funduszy celowych</t>
  </si>
  <si>
    <t>Rodzaje wydatków PFGZGiK</t>
  </si>
  <si>
    <t>Modernizacja zasobu Ośrodka Dokumentacji GiK</t>
  </si>
  <si>
    <t xml:space="preserve">Bieżąca eksploatacja sprzętu i pomieszczeń </t>
  </si>
  <si>
    <t>Przelewy na Centralny i Wojewódzki Fundusz GZGiK</t>
  </si>
  <si>
    <t xml:space="preserve">Należności </t>
  </si>
  <si>
    <t>Zobowiązania</t>
  </si>
  <si>
    <t>Gospodarka odpadami</t>
  </si>
  <si>
    <t>Pozostałe koszty, prowizje bankowe, opłaty sądowe</t>
  </si>
  <si>
    <t>Organizacja programów edukacyjnych oraz kampanii informacyjnych lansujących przyjazny środowisku styl życia.</t>
  </si>
  <si>
    <t>Szkolenia pracowników WOSiR UM Gdyni w dziedzinie ochrony środowiska</t>
  </si>
  <si>
    <t xml:space="preserve">Ocena jakości powietrza w Gdyni na podstawie badań automatycznego monitoringu atmosfery ARMAAG </t>
  </si>
  <si>
    <t>Likwidacja zbiorników bezodpływowych przez osoby fizyczne i wspólnoty mieszkaniowe</t>
  </si>
  <si>
    <t>Jesienna zbiórka lisci oraz inne zadania nałożone na gminę wynikające z art. 3 ust. 1 pkt 3 ustawy o porządku i czystości</t>
  </si>
  <si>
    <t xml:space="preserve">1. Edukacja ekologiczna oraz propagowanie działań proekologicznych i zasady zrównoważonego rozwoju                                                                                                                                                             </t>
  </si>
  <si>
    <t>szkolenia pracowników niebedących członkami korpusu służby cywilnej</t>
  </si>
  <si>
    <t xml:space="preserve">Edukacja ekologiczna oraz propagowanie działań proekologicznych i zasady zrównoważonego rozwoju </t>
  </si>
  <si>
    <t>Modernizacja obsługi Uzgadniania Dokumentacji Projektowej</t>
  </si>
  <si>
    <t>Program "Spotkanie z Morzem Bałtyckim"</t>
  </si>
  <si>
    <t>Odtworzenie Zasobów Rybnych Zatoki Puckiej</t>
  </si>
  <si>
    <t>Usuwanie wyrobów zawierajacych azbest z obiektów budowlanych przez osoby fizyczne i wspólnoty mieszkaniowe</t>
  </si>
  <si>
    <t>Budowa ocieplanego pawilonu dla kotów</t>
  </si>
  <si>
    <t>Sprawozdanie z wykonania planu przychodów i wydatków Gminnego Funduszu Ochrony Środowiska i Gospodarki Wodnej w 2008 roku, w układzie klasyfikacji budżetowej</t>
  </si>
  <si>
    <t>Sprawozdanie z wykonania zadań Gminnego Funduszu Ochrony Środowiska i Gospodarki Wodnej w 2008 roku, w układzie rzeczowym</t>
  </si>
  <si>
    <t>Sprawozdanie z realizacji planu przychodów i wydatków Powiatowego Funduszu Gospodarki Zasobem Geodezyjnym i Kartograficznym za 2008 rok</t>
  </si>
  <si>
    <t>Plan na 2008r</t>
  </si>
  <si>
    <t>Sprawozdanie z wykonania zadań Powiatowego Funduszu Ochrony Środowiska i Gospodarki Wodnej w 2008 roku, w układzie rzeczowym</t>
  </si>
  <si>
    <t>0580</t>
  </si>
  <si>
    <t>grzywny i kary pieniężne od osób prawnych i innych jednostek organizacyjnych</t>
  </si>
  <si>
    <t>Sprawozdanie z wykonania planu przychodów i wydatków Powiatowego Funduszu Ochrony Środowiska i Gospodarki Wodnej w 2008 roku, w układzie klasyfikacji budżetowej</t>
  </si>
  <si>
    <t>Aktualizacja mapy numerycznej</t>
  </si>
  <si>
    <t>Modernizacja katastru nieruchomości</t>
  </si>
  <si>
    <t>Szkolenia, konferencje</t>
  </si>
  <si>
    <t>Wykonanie programu ochrony środowiska przed hałasem</t>
  </si>
  <si>
    <t>Wykonanie ewidencji pokryć azbestowych na terenie Gdyni</t>
  </si>
  <si>
    <t>Sprzątanie lasów na terenie miasta</t>
  </si>
  <si>
    <t>Przeniesienie stacji AM9 automatycznego monitoringu atmosfery ARMAAG</t>
  </si>
  <si>
    <t>Wykonanie mapy akustycznej dla miasta Gdyni</t>
  </si>
  <si>
    <t>Badanie stanu czystości rzeki kaczej</t>
  </si>
  <si>
    <t>Gospodarka odpadami - wystawki jesień 2008</t>
  </si>
  <si>
    <t>Likwidacja szamba wraz z podłączeniem do sieci kanalizacyji sanitarnej w SP Nr 37, ul. Wiczlińska 93</t>
  </si>
  <si>
    <t>Likwidacja szamba  w budynku mieszkalnym ul. Przemyska 4</t>
  </si>
  <si>
    <t>Likwidacja szamba  w budynku mieszkalnym ul. Wileńska 93</t>
  </si>
  <si>
    <t>Termomodernizacja budynku- docieplenie ścian zewnetrznych w żłobku "Niezapominajka"- etap II</t>
  </si>
  <si>
    <t>Termomodernizacja budynku- docieplenie ścian w Stowarzyszeniu na rzecz Edukacji i Integracji "Tacy Sami" ul. Kapitańska 37- zakończenie prac</t>
  </si>
  <si>
    <t>Modernizacja węzła c.o. i c.w.u.  Wraz z wymianą instalacji w budynku w PS Nr 16 ul. Jana z Kolna 29- zakończenie prac</t>
  </si>
  <si>
    <t>Modernizacja węzła c.o. i c.w.u.  wraz z wymianą instalacji wewnetrznej w budynku w PS Nr 31 ul Zamenhofa 1</t>
  </si>
  <si>
    <t>Modernizacja systemu kanalizacyjnego w ZSO Nr 1 ul. Legionów 27</t>
  </si>
  <si>
    <t>Modernizacja węzła c.o. i wymiana instalacji  c.o. w PS Nr 32 ul. Kcyńska 6- etap I</t>
  </si>
  <si>
    <t>Modernizacja węzła c.o. i wymiana instalacji  w IV LO ul. Morska 188- wykonanie dokumentacji projektowej</t>
  </si>
  <si>
    <t>Wymiana stolarki okiennej w PS Nr 36 ul. Okrzei 16</t>
  </si>
  <si>
    <t>Wymiana stolarki okiennej w SP Nr 10 ul. Morska 92</t>
  </si>
  <si>
    <t>Wymiana stolarki okiennej w SP Nr 37 ul. Wiczlińska 93</t>
  </si>
  <si>
    <t>Wymiana stolarki okiennej w SP Nr 45 ul. Wiczlińska 33</t>
  </si>
  <si>
    <t>Wymiana stolarki okiennej i drzwi zewnętrznych w Gimnazjum Nr 2 ul. Wolności 27</t>
  </si>
  <si>
    <t>Budowa ogrzewanego pawilonu dla psów</t>
  </si>
  <si>
    <t>Wymiana stolarki okiennej w PS NR 13 ul.Widna</t>
  </si>
  <si>
    <t>Wymiana stolarki okiennej w SP NR 29 ul.P.Ściegiennego</t>
  </si>
  <si>
    <t>Wymiana stolarki okiennej w SP NR 35 ul.Uczniowska</t>
  </si>
  <si>
    <t>Wymiana stolarki okiennej w SP NR 39  ul.Adm.Unruga</t>
  </si>
  <si>
    <t>Wymiana stolarki okiennej w Zespole Szkół Chłodniczych i Elektronicznych ul.Sambora</t>
  </si>
  <si>
    <t>Wymiana stolarki okiennej w Zespole Szkół Budownictwa Okrętowego ul. Energetyków</t>
  </si>
  <si>
    <t>Wymiana stolarki okiennej w sali gimnastycznej w Zespole Szkół Mechanicznych ul.Morska</t>
  </si>
  <si>
    <t>Wymiana stolarki okiennej w sali gimnastycznej w Zespole Szkół Zawodowych Nr 1 ul. Śmidowicza</t>
  </si>
  <si>
    <t>Wykonanie dokumentacji projektowej  termomodernizacji budynku Specjalnego Ośrodka Szkolno -Wychowawczego Nr 1 ul.Płk.Dąbka w zakresie docieplenia ścian zewnętrznych</t>
  </si>
  <si>
    <t>Likwidacja pokrycia dachu budynku gospodarczego z płyt azbestowych w Zespole Szkół Ogólnokształcacych nr 1 w Gdyni ul.Legionów</t>
  </si>
  <si>
    <t>Wykonanie dokumentacji projektowej modernizacji węzłą c.o. i c.w.u. wraz z instalacją wewnetrzna c.o. w budynku PS nr 15 ul. Lubawska</t>
  </si>
  <si>
    <t>Wymiana stolarki okiennej w PS NR 19 ul.Harcerska 4</t>
  </si>
  <si>
    <t>Wymiana rur kanalizacji sanitarnej w PS Nr 51 ul.Władysława IV 52</t>
  </si>
  <si>
    <t>Wymiana stolarki okiennej w Gimnazjum Nr 4 ul.Okrzei 6</t>
  </si>
  <si>
    <t>Termomodernizacja budynku - -docieplenie ścian zewnętrznych Przychodni Kardiologicznej przy Szpitalu Morskim im. PCK ul. Powstania Styczniowego 1</t>
  </si>
  <si>
    <t>Modernizacja systemu c.o. i c.w.u. wraz z wymianą instalacji c.o. w PS nr 11 ul. Bosmańska 26a</t>
  </si>
  <si>
    <t>Wymiana stolarki okiennej w PS nr 31 ul. Zamenhofa 1</t>
  </si>
  <si>
    <t>Wykonanie kanalizacji deszczowej rozmącającej i modernizacja systemu kanalizacyjnego w PS nr 13 ul. Widna 15</t>
  </si>
  <si>
    <t>Pielęgnacja i wycinka drzew na terenie placówek oświatowych</t>
  </si>
  <si>
    <t>Zakup tablic i rogatek do lasów komunalnych</t>
  </si>
  <si>
    <t xml:space="preserve">Kwiaty w mieście - ul.Świętojańska </t>
  </si>
  <si>
    <t>5. Wspieranie wykorzystania lokalnych źródeł energii odnawialnej oraz pomoc we wprowadzeniu bardziej przyjaznych dla środowiska nośników energii</t>
  </si>
  <si>
    <r>
      <t xml:space="preserve">Dział </t>
    </r>
    <r>
      <rPr>
        <b/>
        <sz val="12"/>
        <rFont val="Times New Roman"/>
        <family val="1"/>
      </rPr>
      <t>900</t>
    </r>
    <r>
      <rPr>
        <sz val="12"/>
        <rFont val="Times New Roman"/>
        <family val="1"/>
      </rPr>
      <t xml:space="preserve"> - Gospodarka komunalna i ochrona środowiska</t>
    </r>
  </si>
  <si>
    <r>
      <t xml:space="preserve">rozdz. </t>
    </r>
    <r>
      <rPr>
        <b/>
        <sz val="12"/>
        <rFont val="Times New Roman"/>
        <family val="1"/>
      </rPr>
      <t>90011</t>
    </r>
    <r>
      <rPr>
        <sz val="12"/>
        <rFont val="Times New Roman"/>
        <family val="1"/>
      </rPr>
      <t xml:space="preserve"> – fundusz ochrony środowiska i gospodarki wodnej</t>
    </r>
  </si>
  <si>
    <r>
      <t xml:space="preserve">Dział </t>
    </r>
    <r>
      <rPr>
        <b/>
        <sz val="12"/>
        <rFont val="Times New Roman"/>
        <family val="1"/>
      </rPr>
      <t>710</t>
    </r>
    <r>
      <rPr>
        <sz val="12"/>
        <rFont val="Times New Roman"/>
        <family val="1"/>
      </rPr>
      <t xml:space="preserve"> – Działalność usługowa, </t>
    </r>
  </si>
  <si>
    <r>
      <t>rozdz.</t>
    </r>
    <r>
      <rPr>
        <b/>
        <sz val="12"/>
        <rFont val="Times New Roman"/>
        <family val="1"/>
      </rPr>
      <t xml:space="preserve"> 71030 </t>
    </r>
    <r>
      <rPr>
        <sz val="12"/>
        <rFont val="Times New Roman"/>
        <family val="1"/>
      </rPr>
      <t>– Fundusz Gospodarki Zasobem Geodezyjnym i Kartograficznym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</si>
</sst>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</numFmts>
  <fonts count="28">
    <font>
      <sz val="10"/>
      <name val="Arial CE"/>
      <family val="0"/>
    </font>
    <font>
      <b/>
      <sz val="11"/>
      <name val="Times New Roman"/>
      <family val="1"/>
    </font>
    <font>
      <b/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sz val="4"/>
      <color indexed="10"/>
      <name val="Times New Roman"/>
      <family val="1"/>
    </font>
    <font>
      <u val="single"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" fontId="0" fillId="0" borderId="2" xfId="0" applyNumberForma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10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 indent="4"/>
    </xf>
    <xf numFmtId="3" fontId="13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3" fontId="6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3" fontId="6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3" fillId="0" borderId="0" xfId="0" applyNumberFormat="1" applyFont="1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21" fillId="0" borderId="0" xfId="0" applyNumberFormat="1" applyFont="1" applyAlignment="1">
      <alignment horizontal="right" vertical="top" wrapText="1"/>
    </xf>
    <xf numFmtId="0" fontId="2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0" xfId="0" applyFont="1" applyAlignment="1">
      <alignment horizontal="right"/>
    </xf>
    <xf numFmtId="3" fontId="6" fillId="0" borderId="0" xfId="0" applyNumberFormat="1" applyFont="1" applyAlignment="1">
      <alignment horizontal="right" vertical="center" wrapText="1"/>
    </xf>
    <xf numFmtId="167" fontId="11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3" fontId="10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/>
    </xf>
    <xf numFmtId="0" fontId="17" fillId="0" borderId="0" xfId="0" applyFont="1" applyAlignment="1">
      <alignment/>
    </xf>
    <xf numFmtId="0" fontId="22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indent="1"/>
    </xf>
    <xf numFmtId="3" fontId="10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3" fontId="6" fillId="0" borderId="0" xfId="0" applyNumberFormat="1" applyFont="1" applyFill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21" fillId="0" borderId="0" xfId="0" applyNumberFormat="1" applyFont="1" applyAlignment="1">
      <alignment horizontal="right" vertical="center" wrapText="1"/>
    </xf>
    <xf numFmtId="167" fontId="27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67" fontId="13" fillId="0" borderId="0" xfId="0" applyNumberFormat="1" applyFont="1" applyAlignment="1">
      <alignment vertical="center"/>
    </xf>
    <xf numFmtId="0" fontId="27" fillId="0" borderId="0" xfId="0" applyFont="1" applyAlignment="1">
      <alignment horizontal="right" vertical="center"/>
    </xf>
    <xf numFmtId="0" fontId="10" fillId="0" borderId="0" xfId="0" applyFont="1" applyAlignment="1" quotePrefix="1">
      <alignment horizontal="center" wrapText="1"/>
    </xf>
    <xf numFmtId="167" fontId="13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25">
      <selection activeCell="H45" sqref="H45"/>
    </sheetView>
  </sheetViews>
  <sheetFormatPr defaultColWidth="9.00390625" defaultRowHeight="12.75"/>
  <cols>
    <col min="1" max="1" width="4.25390625" style="24" customWidth="1"/>
    <col min="2" max="2" width="7.25390625" style="24" customWidth="1"/>
    <col min="3" max="3" width="7.375" style="24" customWidth="1"/>
    <col min="4" max="4" width="9.125" style="24" customWidth="1"/>
    <col min="5" max="5" width="8.125" style="24" customWidth="1"/>
    <col min="6" max="6" width="7.375" style="24" customWidth="1"/>
    <col min="7" max="7" width="7.00390625" style="24" customWidth="1"/>
    <col min="8" max="8" width="6.875" style="24" customWidth="1"/>
    <col min="9" max="9" width="11.25390625" style="43" customWidth="1"/>
    <col min="10" max="10" width="11.00390625" style="43" customWidth="1"/>
    <col min="11" max="11" width="7.625" style="43" customWidth="1"/>
    <col min="12" max="16384" width="9.125" style="24" customWidth="1"/>
  </cols>
  <sheetData>
    <row r="1" spans="1:11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39.75" customHeight="1">
      <c r="A2" s="134" t="s">
        <v>78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3" ht="15.75">
      <c r="A3" s="25"/>
      <c r="C3" s="26"/>
    </row>
    <row r="4" spans="1:3" ht="15.75">
      <c r="A4" s="27" t="s">
        <v>134</v>
      </c>
      <c r="C4" s="26"/>
    </row>
    <row r="5" spans="1:3" ht="15.75">
      <c r="A5" s="27" t="s">
        <v>135</v>
      </c>
      <c r="C5" s="26"/>
    </row>
    <row r="6" spans="1:11" ht="15.75">
      <c r="A6" s="27"/>
      <c r="C6" s="26"/>
      <c r="I6" s="111" t="s">
        <v>30</v>
      </c>
      <c r="J6" s="112" t="s">
        <v>32</v>
      </c>
      <c r="K6" s="112" t="s">
        <v>33</v>
      </c>
    </row>
    <row r="7" spans="1:11" s="33" customFormat="1" ht="15">
      <c r="A7" s="30" t="s">
        <v>0</v>
      </c>
      <c r="B7" s="140" t="s">
        <v>1</v>
      </c>
      <c r="C7" s="140"/>
      <c r="D7" s="140"/>
      <c r="E7" s="140"/>
      <c r="F7" s="32"/>
      <c r="I7" s="113">
        <f>I8+I9-I10</f>
        <v>1256750</v>
      </c>
      <c r="J7" s="113">
        <f>J8+J9-J10</f>
        <v>1256750</v>
      </c>
      <c r="K7" s="126">
        <f>J7/I7</f>
        <v>1</v>
      </c>
    </row>
    <row r="8" spans="1:11" ht="13.5">
      <c r="A8" s="34"/>
      <c r="B8" s="35"/>
      <c r="C8" s="36" t="s">
        <v>2</v>
      </c>
      <c r="D8" s="36"/>
      <c r="E8" s="37"/>
      <c r="F8" s="37"/>
      <c r="G8" s="36"/>
      <c r="H8" s="36"/>
      <c r="I8" s="114">
        <v>1256750</v>
      </c>
      <c r="J8" s="114">
        <v>1160004</v>
      </c>
      <c r="K8" s="126">
        <f>J8/I8</f>
        <v>0.9230188979510643</v>
      </c>
    </row>
    <row r="9" spans="1:11" ht="13.5">
      <c r="A9" s="34"/>
      <c r="B9" s="35"/>
      <c r="C9" s="36" t="s">
        <v>3</v>
      </c>
      <c r="D9" s="36"/>
      <c r="E9" s="37"/>
      <c r="F9" s="37"/>
      <c r="G9" s="36"/>
      <c r="H9" s="36"/>
      <c r="I9" s="38"/>
      <c r="J9" s="114">
        <v>98600</v>
      </c>
      <c r="K9" s="126"/>
    </row>
    <row r="10" spans="1:11" ht="13.5">
      <c r="A10" s="34"/>
      <c r="B10" s="35"/>
      <c r="C10" s="36" t="s">
        <v>4</v>
      </c>
      <c r="D10" s="36"/>
      <c r="E10" s="37"/>
      <c r="F10" s="37"/>
      <c r="G10" s="36"/>
      <c r="H10" s="36"/>
      <c r="I10" s="38"/>
      <c r="J10" s="114">
        <v>1854</v>
      </c>
      <c r="K10" s="126"/>
    </row>
    <row r="11" spans="1:11" s="33" customFormat="1" ht="15">
      <c r="A11" s="30" t="s">
        <v>31</v>
      </c>
      <c r="B11" s="31" t="s">
        <v>5</v>
      </c>
      <c r="C11" s="39"/>
      <c r="I11" s="79"/>
      <c r="J11" s="79"/>
      <c r="K11" s="43"/>
    </row>
    <row r="12" spans="1:8" ht="15.75">
      <c r="A12" s="40"/>
      <c r="B12" s="41" t="s">
        <v>6</v>
      </c>
      <c r="C12" s="131" t="s">
        <v>7</v>
      </c>
      <c r="D12" s="131"/>
      <c r="E12" s="43"/>
      <c r="F12" s="43"/>
      <c r="G12" s="43"/>
      <c r="H12" s="43"/>
    </row>
    <row r="13" spans="1:11" ht="28.5" customHeight="1">
      <c r="A13" s="44"/>
      <c r="B13" s="45" t="s">
        <v>83</v>
      </c>
      <c r="C13" s="137" t="s">
        <v>84</v>
      </c>
      <c r="D13" s="137"/>
      <c r="E13" s="137"/>
      <c r="F13" s="137"/>
      <c r="G13" s="137"/>
      <c r="H13" s="137"/>
      <c r="I13" s="99">
        <v>2628612</v>
      </c>
      <c r="J13" s="114">
        <v>2926761</v>
      </c>
      <c r="K13" s="126">
        <f>J13/I13</f>
        <v>1.1134244993175106</v>
      </c>
    </row>
    <row r="14" spans="1:11" s="33" customFormat="1" ht="15">
      <c r="A14" s="47"/>
      <c r="B14" s="48" t="s">
        <v>8</v>
      </c>
      <c r="C14" s="49"/>
      <c r="I14" s="115">
        <f>I13</f>
        <v>2628612</v>
      </c>
      <c r="J14" s="115">
        <f>J13</f>
        <v>2926761</v>
      </c>
      <c r="K14" s="126">
        <f>J14/I14</f>
        <v>1.1134244993175106</v>
      </c>
    </row>
    <row r="15" spans="1:3" ht="15.75">
      <c r="A15" s="50"/>
      <c r="C15" s="26"/>
    </row>
    <row r="16" spans="1:11" s="33" customFormat="1" ht="15">
      <c r="A16" s="30" t="s">
        <v>9</v>
      </c>
      <c r="B16" s="31" t="s">
        <v>10</v>
      </c>
      <c r="C16" s="39"/>
      <c r="I16" s="79"/>
      <c r="J16" s="79"/>
      <c r="K16" s="43"/>
    </row>
    <row r="17" spans="1:8" ht="12.75">
      <c r="A17" s="51"/>
      <c r="B17" s="41" t="s">
        <v>6</v>
      </c>
      <c r="C17" s="131" t="s">
        <v>7</v>
      </c>
      <c r="D17" s="131"/>
      <c r="E17" s="43"/>
      <c r="F17" s="43"/>
      <c r="G17" s="43"/>
      <c r="H17" s="43"/>
    </row>
    <row r="18" spans="1:11" ht="27.75" customHeight="1">
      <c r="A18" s="51"/>
      <c r="B18" s="52">
        <v>2440</v>
      </c>
      <c r="C18" s="137" t="s">
        <v>11</v>
      </c>
      <c r="D18" s="137"/>
      <c r="E18" s="137"/>
      <c r="F18" s="137"/>
      <c r="G18" s="137"/>
      <c r="H18" s="137"/>
      <c r="I18" s="99">
        <v>164550</v>
      </c>
      <c r="J18" s="99">
        <v>160430</v>
      </c>
      <c r="K18" s="126">
        <f>J18/I18</f>
        <v>0.9749620176238225</v>
      </c>
    </row>
    <row r="19" spans="1:11" ht="41.25" customHeight="1">
      <c r="A19" s="53"/>
      <c r="B19" s="52">
        <v>2450</v>
      </c>
      <c r="C19" s="137" t="s">
        <v>12</v>
      </c>
      <c r="D19" s="137"/>
      <c r="E19" s="137"/>
      <c r="F19" s="137"/>
      <c r="G19" s="137"/>
      <c r="H19" s="137"/>
      <c r="I19" s="99">
        <v>610000</v>
      </c>
      <c r="J19" s="99">
        <v>433670</v>
      </c>
      <c r="K19" s="126">
        <f aca="true" t="shared" si="0" ref="K19:K26">J19/I19</f>
        <v>0.7109344262295082</v>
      </c>
    </row>
    <row r="20" spans="1:11" ht="12.75">
      <c r="A20" s="53"/>
      <c r="B20" s="52">
        <v>4170</v>
      </c>
      <c r="C20" s="137" t="s">
        <v>13</v>
      </c>
      <c r="D20" s="137"/>
      <c r="E20" s="137"/>
      <c r="F20" s="137"/>
      <c r="G20" s="137"/>
      <c r="H20" s="137"/>
      <c r="I20" s="99">
        <v>5500</v>
      </c>
      <c r="J20" s="99">
        <v>4000</v>
      </c>
      <c r="K20" s="126">
        <f t="shared" si="0"/>
        <v>0.7272727272727273</v>
      </c>
    </row>
    <row r="21" spans="1:11" ht="12.75">
      <c r="A21" s="53"/>
      <c r="B21" s="52">
        <v>4210</v>
      </c>
      <c r="C21" s="54" t="s">
        <v>14</v>
      </c>
      <c r="I21" s="99">
        <v>40020</v>
      </c>
      <c r="J21" s="99">
        <v>19092</v>
      </c>
      <c r="K21" s="126">
        <f t="shared" si="0"/>
        <v>0.4770614692653673</v>
      </c>
    </row>
    <row r="22" spans="1:11" ht="12.75">
      <c r="A22" s="53"/>
      <c r="B22" s="52">
        <v>4270</v>
      </c>
      <c r="C22" s="54" t="s">
        <v>15</v>
      </c>
      <c r="I22" s="99">
        <v>624100</v>
      </c>
      <c r="J22" s="99">
        <v>595084</v>
      </c>
      <c r="K22" s="126">
        <f t="shared" si="0"/>
        <v>0.9535074507290499</v>
      </c>
    </row>
    <row r="23" spans="1:11" ht="12.75">
      <c r="A23" s="53"/>
      <c r="B23" s="52">
        <v>4300</v>
      </c>
      <c r="C23" s="54" t="s">
        <v>16</v>
      </c>
      <c r="I23" s="99">
        <v>1048792</v>
      </c>
      <c r="J23" s="99">
        <v>978892</v>
      </c>
      <c r="K23" s="126">
        <f t="shared" si="0"/>
        <v>0.9333518943699036</v>
      </c>
    </row>
    <row r="24" spans="1:11" ht="25.5" customHeight="1">
      <c r="A24" s="53"/>
      <c r="B24" s="52">
        <v>4700</v>
      </c>
      <c r="C24" s="142" t="s">
        <v>71</v>
      </c>
      <c r="D24" s="142"/>
      <c r="E24" s="142"/>
      <c r="F24" s="142"/>
      <c r="G24" s="142"/>
      <c r="H24" s="142"/>
      <c r="I24" s="99">
        <v>7000</v>
      </c>
      <c r="J24" s="99">
        <v>5560</v>
      </c>
      <c r="K24" s="126">
        <f t="shared" si="0"/>
        <v>0.7942857142857143</v>
      </c>
    </row>
    <row r="25" spans="1:11" ht="12" customHeight="1">
      <c r="A25" s="53"/>
      <c r="B25" s="52">
        <v>6110</v>
      </c>
      <c r="C25" s="54" t="s">
        <v>17</v>
      </c>
      <c r="I25" s="99">
        <v>1385400</v>
      </c>
      <c r="J25" s="99">
        <v>1162690</v>
      </c>
      <c r="K25" s="126">
        <f t="shared" si="0"/>
        <v>0.8392449833982966</v>
      </c>
    </row>
    <row r="26" spans="1:12" s="33" customFormat="1" ht="15">
      <c r="A26" s="47"/>
      <c r="B26" s="48" t="s">
        <v>8</v>
      </c>
      <c r="C26" s="30"/>
      <c r="D26" s="30"/>
      <c r="I26" s="115">
        <f>SUM(I18:I25)</f>
        <v>3885362</v>
      </c>
      <c r="J26" s="115">
        <f>SUM(J18:J25)</f>
        <v>3359418</v>
      </c>
      <c r="K26" s="126">
        <f t="shared" si="0"/>
        <v>0.8646344922300676</v>
      </c>
      <c r="L26" s="56"/>
    </row>
    <row r="27" spans="1:11" ht="15.75">
      <c r="A27" s="28"/>
      <c r="C27" s="26"/>
      <c r="K27" s="126"/>
    </row>
    <row r="28" spans="1:11" s="33" customFormat="1" ht="15">
      <c r="A28" s="57" t="s">
        <v>18</v>
      </c>
      <c r="B28" s="138" t="s">
        <v>19</v>
      </c>
      <c r="C28" s="138"/>
      <c r="D28" s="138"/>
      <c r="E28" s="138"/>
      <c r="I28" s="116">
        <f>I29+I30-I31</f>
        <v>0</v>
      </c>
      <c r="J28" s="116">
        <f>J29+J30-J31</f>
        <v>824093</v>
      </c>
      <c r="K28" s="126"/>
    </row>
    <row r="29" spans="1:11" ht="13.5">
      <c r="A29" s="34"/>
      <c r="B29" s="58"/>
      <c r="C29" s="36" t="s">
        <v>2</v>
      </c>
      <c r="D29" s="36"/>
      <c r="E29" s="58"/>
      <c r="F29" s="36"/>
      <c r="G29" s="36"/>
      <c r="H29" s="36"/>
      <c r="I29" s="59">
        <f>I7+I14-I26</f>
        <v>0</v>
      </c>
      <c r="J29" s="114">
        <v>460595</v>
      </c>
      <c r="K29" s="126"/>
    </row>
    <row r="30" spans="1:11" ht="13.5">
      <c r="A30" s="34"/>
      <c r="B30" s="35"/>
      <c r="C30" s="36" t="s">
        <v>3</v>
      </c>
      <c r="D30" s="36"/>
      <c r="E30" s="37"/>
      <c r="F30" s="37"/>
      <c r="G30" s="36"/>
      <c r="H30" s="36"/>
      <c r="I30" s="38"/>
      <c r="J30" s="114">
        <v>378494</v>
      </c>
      <c r="K30" s="126"/>
    </row>
    <row r="31" spans="1:11" ht="13.5">
      <c r="A31" s="34"/>
      <c r="B31" s="35"/>
      <c r="C31" s="36" t="s">
        <v>4</v>
      </c>
      <c r="D31" s="36"/>
      <c r="E31" s="37"/>
      <c r="F31" s="37"/>
      <c r="G31" s="36"/>
      <c r="H31" s="36"/>
      <c r="I31" s="38"/>
      <c r="J31" s="114">
        <v>14996</v>
      </c>
      <c r="K31" s="126"/>
    </row>
    <row r="32" spans="1:3" ht="34.5" customHeight="1">
      <c r="A32" s="60" t="s">
        <v>20</v>
      </c>
      <c r="C32" s="26"/>
    </row>
    <row r="33" spans="1:11" ht="26.25" customHeight="1">
      <c r="A33" s="61">
        <v>1</v>
      </c>
      <c r="B33" s="139" t="s">
        <v>72</v>
      </c>
      <c r="C33" s="139"/>
      <c r="D33" s="139"/>
      <c r="E33" s="139"/>
      <c r="F33" s="139"/>
      <c r="G33" s="139"/>
      <c r="H33" s="139"/>
      <c r="I33" s="117">
        <v>580000</v>
      </c>
      <c r="J33" s="117">
        <v>521086</v>
      </c>
      <c r="K33" s="126">
        <f aca="true" t="shared" si="1" ref="K33:K38">J33/I33</f>
        <v>0.8984241379310345</v>
      </c>
    </row>
    <row r="34" spans="1:11" ht="24.75" customHeight="1">
      <c r="A34" s="61">
        <v>2</v>
      </c>
      <c r="B34" s="137" t="s">
        <v>21</v>
      </c>
      <c r="C34" s="137"/>
      <c r="D34" s="137"/>
      <c r="E34" s="137"/>
      <c r="F34" s="137"/>
      <c r="G34" s="137"/>
      <c r="H34" s="137"/>
      <c r="I34" s="117">
        <v>515662</v>
      </c>
      <c r="J34" s="117">
        <v>503662</v>
      </c>
      <c r="K34" s="126">
        <f t="shared" si="1"/>
        <v>0.9767289426019369</v>
      </c>
    </row>
    <row r="35" spans="1:11" ht="23.25" customHeight="1">
      <c r="A35" s="61">
        <v>3</v>
      </c>
      <c r="B35" s="137" t="s">
        <v>22</v>
      </c>
      <c r="C35" s="137"/>
      <c r="D35" s="137"/>
      <c r="E35" s="137"/>
      <c r="F35" s="137"/>
      <c r="G35" s="137"/>
      <c r="H35" s="137"/>
      <c r="I35" s="117">
        <v>2234500</v>
      </c>
      <c r="J35" s="117">
        <v>1889577</v>
      </c>
      <c r="K35" s="126">
        <f t="shared" si="1"/>
        <v>0.8456375027970463</v>
      </c>
    </row>
    <row r="36" spans="1:11" ht="24.75" customHeight="1">
      <c r="A36" s="61">
        <v>4</v>
      </c>
      <c r="B36" s="137" t="s">
        <v>23</v>
      </c>
      <c r="C36" s="137"/>
      <c r="D36" s="137"/>
      <c r="E36" s="137"/>
      <c r="F36" s="137"/>
      <c r="G36" s="137"/>
      <c r="H36" s="137"/>
      <c r="I36" s="117">
        <v>365000</v>
      </c>
      <c r="J36" s="117">
        <v>342280</v>
      </c>
      <c r="K36" s="126">
        <f t="shared" si="1"/>
        <v>0.9377534246575342</v>
      </c>
    </row>
    <row r="37" spans="1:11" ht="39" customHeight="1">
      <c r="A37" s="61">
        <v>5</v>
      </c>
      <c r="B37" s="137" t="s">
        <v>24</v>
      </c>
      <c r="C37" s="137"/>
      <c r="D37" s="137"/>
      <c r="E37" s="137"/>
      <c r="F37" s="137"/>
      <c r="G37" s="137"/>
      <c r="H37" s="137"/>
      <c r="I37" s="117">
        <v>190000</v>
      </c>
      <c r="J37" s="117">
        <v>102747</v>
      </c>
      <c r="K37" s="126">
        <f t="shared" si="1"/>
        <v>0.5407736842105263</v>
      </c>
    </row>
    <row r="38" spans="1:11" ht="12.75">
      <c r="A38" s="61">
        <v>6</v>
      </c>
      <c r="B38" s="43" t="s">
        <v>25</v>
      </c>
      <c r="C38" s="43"/>
      <c r="D38" s="43"/>
      <c r="E38" s="43"/>
      <c r="F38" s="43"/>
      <c r="G38" s="43"/>
      <c r="H38" s="43"/>
      <c r="I38" s="117">
        <v>200</v>
      </c>
      <c r="J38" s="117">
        <v>66</v>
      </c>
      <c r="K38" s="126">
        <f t="shared" si="1"/>
        <v>0.33</v>
      </c>
    </row>
    <row r="39" spans="1:10" ht="15.75">
      <c r="A39" s="62"/>
      <c r="B39" s="63"/>
      <c r="C39" s="64"/>
      <c r="D39" s="65"/>
      <c r="E39" s="65"/>
      <c r="F39" s="65"/>
      <c r="G39" s="65"/>
      <c r="H39" s="65"/>
      <c r="I39" s="118"/>
      <c r="J39" s="119"/>
    </row>
    <row r="40" spans="1:11" ht="36" customHeight="1">
      <c r="A40" s="136" t="s">
        <v>85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</row>
    <row r="41" spans="1:3" ht="15.75">
      <c r="A41" s="27"/>
      <c r="C41" s="26"/>
    </row>
    <row r="42" spans="1:3" ht="15.75">
      <c r="A42" s="27" t="s">
        <v>134</v>
      </c>
      <c r="C42" s="26"/>
    </row>
    <row r="43" spans="1:3" ht="15.75">
      <c r="A43" s="27" t="s">
        <v>135</v>
      </c>
      <c r="C43" s="26"/>
    </row>
    <row r="44" spans="1:3" ht="15.75">
      <c r="A44" s="67"/>
      <c r="C44" s="26"/>
    </row>
    <row r="45" spans="1:11" ht="15.75">
      <c r="A45" s="27"/>
      <c r="C45" s="26"/>
      <c r="I45" s="111" t="s">
        <v>34</v>
      </c>
      <c r="J45" s="112" t="s">
        <v>32</v>
      </c>
      <c r="K45" s="112" t="s">
        <v>33</v>
      </c>
    </row>
    <row r="46" spans="1:10" ht="15.75">
      <c r="A46" s="28" t="s">
        <v>26</v>
      </c>
      <c r="B46" s="60" t="s">
        <v>1</v>
      </c>
      <c r="C46" s="26"/>
      <c r="I46" s="120">
        <f>I47+I48-I49</f>
        <v>102191</v>
      </c>
      <c r="J46" s="120">
        <f>J47+J48-J49</f>
        <v>102191</v>
      </c>
    </row>
    <row r="47" spans="1:11" ht="15.75">
      <c r="A47" s="68"/>
      <c r="B47" s="69"/>
      <c r="C47" s="70" t="s">
        <v>2</v>
      </c>
      <c r="D47" s="71"/>
      <c r="E47" s="71"/>
      <c r="F47" s="71"/>
      <c r="G47" s="71"/>
      <c r="H47" s="71"/>
      <c r="I47" s="59">
        <v>102191</v>
      </c>
      <c r="J47" s="59">
        <v>106556</v>
      </c>
      <c r="K47" s="126">
        <f>J47/I47</f>
        <v>1.0427141333385523</v>
      </c>
    </row>
    <row r="48" spans="1:10" ht="15.75">
      <c r="A48" s="68"/>
      <c r="B48" s="72"/>
      <c r="C48" s="70" t="s">
        <v>61</v>
      </c>
      <c r="D48" s="71"/>
      <c r="E48" s="72"/>
      <c r="F48" s="71"/>
      <c r="G48" s="71"/>
      <c r="H48" s="71"/>
      <c r="I48" s="59"/>
      <c r="J48" s="59"/>
    </row>
    <row r="49" spans="1:10" ht="15.75">
      <c r="A49" s="68"/>
      <c r="B49" s="72"/>
      <c r="C49" s="70" t="s">
        <v>62</v>
      </c>
      <c r="D49" s="71"/>
      <c r="E49" s="72"/>
      <c r="F49" s="71"/>
      <c r="G49" s="71"/>
      <c r="H49" s="71"/>
      <c r="I49" s="59"/>
      <c r="J49" s="59">
        <v>4365</v>
      </c>
    </row>
    <row r="50" spans="1:9" ht="15.75">
      <c r="A50" s="28"/>
      <c r="B50" s="60"/>
      <c r="C50" s="26"/>
      <c r="I50" s="111"/>
    </row>
    <row r="51" spans="1:3" ht="15.75">
      <c r="A51" s="28" t="s">
        <v>27</v>
      </c>
      <c r="B51" s="60" t="s">
        <v>5</v>
      </c>
      <c r="C51" s="26"/>
    </row>
    <row r="52" spans="1:3" ht="15.75">
      <c r="A52" s="27"/>
      <c r="C52" s="26"/>
    </row>
    <row r="53" spans="1:10" ht="15.75">
      <c r="A53" s="73"/>
      <c r="B53" s="74" t="s">
        <v>6</v>
      </c>
      <c r="C53" s="130" t="s">
        <v>7</v>
      </c>
      <c r="D53" s="130"/>
      <c r="E53" s="75"/>
      <c r="F53" s="75"/>
      <c r="G53" s="75"/>
      <c r="H53" s="75"/>
      <c r="I53" s="127"/>
      <c r="J53" s="79"/>
    </row>
    <row r="54" spans="1:11" ht="32.25" customHeight="1">
      <c r="A54" s="76"/>
      <c r="B54" s="128" t="s">
        <v>83</v>
      </c>
      <c r="C54" s="141" t="s">
        <v>84</v>
      </c>
      <c r="D54" s="141"/>
      <c r="E54" s="141"/>
      <c r="F54" s="141"/>
      <c r="G54" s="141"/>
      <c r="H54" s="141"/>
      <c r="I54" s="110">
        <v>542909</v>
      </c>
      <c r="J54" s="110">
        <v>437339</v>
      </c>
      <c r="K54" s="126">
        <f>J54/I54</f>
        <v>0.8055475226971739</v>
      </c>
    </row>
    <row r="55" spans="1:11" ht="16.5">
      <c r="A55" s="44"/>
      <c r="B55" s="48" t="s">
        <v>8</v>
      </c>
      <c r="C55" s="77"/>
      <c r="I55" s="122">
        <f>SUM(I54:I54)</f>
        <v>542909</v>
      </c>
      <c r="J55" s="122">
        <f>SUM(J54:J54)</f>
        <v>437339</v>
      </c>
      <c r="K55" s="126">
        <f>J55/I55</f>
        <v>0.8055475226971739</v>
      </c>
    </row>
    <row r="56" spans="1:3" ht="15.75">
      <c r="A56" s="27"/>
      <c r="C56" s="26"/>
    </row>
    <row r="57" spans="1:3" ht="15.75">
      <c r="A57" s="28" t="s">
        <v>28</v>
      </c>
      <c r="B57" s="60" t="s">
        <v>10</v>
      </c>
      <c r="C57" s="26"/>
    </row>
    <row r="58" spans="1:3" ht="15.75">
      <c r="A58" s="78"/>
      <c r="C58" s="26"/>
    </row>
    <row r="59" spans="1:9" ht="15.75">
      <c r="A59" s="73"/>
      <c r="B59" s="74" t="s">
        <v>6</v>
      </c>
      <c r="C59" s="130" t="s">
        <v>7</v>
      </c>
      <c r="D59" s="130"/>
      <c r="E59" s="42"/>
      <c r="F59" s="42"/>
      <c r="G59" s="42"/>
      <c r="H59" s="42"/>
      <c r="I59" s="121"/>
    </row>
    <row r="60" spans="1:11" ht="44.25" customHeight="1">
      <c r="A60" s="76"/>
      <c r="B60" s="102">
        <v>2440</v>
      </c>
      <c r="C60" s="141" t="s">
        <v>11</v>
      </c>
      <c r="D60" s="141"/>
      <c r="E60" s="141"/>
      <c r="F60" s="141"/>
      <c r="G60" s="141"/>
      <c r="H60" s="141"/>
      <c r="I60" s="110">
        <v>455000</v>
      </c>
      <c r="J60" s="110">
        <v>444541</v>
      </c>
      <c r="K60" s="123">
        <f>J60/I60</f>
        <v>0.9770131868131868</v>
      </c>
    </row>
    <row r="61" spans="1:11" ht="15.75">
      <c r="A61" s="76"/>
      <c r="B61" s="102">
        <v>4210</v>
      </c>
      <c r="C61" s="141" t="s">
        <v>14</v>
      </c>
      <c r="D61" s="141"/>
      <c r="E61" s="141"/>
      <c r="F61" s="141"/>
      <c r="G61" s="141"/>
      <c r="H61" s="141"/>
      <c r="I61" s="110">
        <v>20</v>
      </c>
      <c r="J61" s="110">
        <v>0</v>
      </c>
      <c r="K61" s="123">
        <f>J61/I61</f>
        <v>0</v>
      </c>
    </row>
    <row r="62" spans="1:11" ht="15.75">
      <c r="A62" s="40"/>
      <c r="B62" s="80">
        <v>4300</v>
      </c>
      <c r="C62" s="79" t="s">
        <v>16</v>
      </c>
      <c r="D62" s="79"/>
      <c r="E62" s="79"/>
      <c r="F62" s="79"/>
      <c r="G62" s="79"/>
      <c r="H62" s="79"/>
      <c r="I62" s="110">
        <v>190080</v>
      </c>
      <c r="J62" s="110">
        <v>83046</v>
      </c>
      <c r="K62" s="123">
        <f>J62/I62</f>
        <v>0.43690025252525255</v>
      </c>
    </row>
    <row r="63" spans="1:12" ht="16.5">
      <c r="A63" s="40"/>
      <c r="B63" s="81" t="s">
        <v>8</v>
      </c>
      <c r="C63" s="82"/>
      <c r="D63" s="43"/>
      <c r="E63" s="43"/>
      <c r="F63" s="43"/>
      <c r="G63" s="43"/>
      <c r="H63" s="43"/>
      <c r="I63" s="122">
        <f>SUM(I60:I62)</f>
        <v>645100</v>
      </c>
      <c r="J63" s="122">
        <f>SUM(J60:J62)</f>
        <v>527587</v>
      </c>
      <c r="K63" s="123">
        <f>J63/I63</f>
        <v>0.8178375445667339</v>
      </c>
      <c r="L63" s="66"/>
    </row>
    <row r="64" spans="1:3" ht="15.75">
      <c r="A64" s="60"/>
      <c r="C64" s="26"/>
    </row>
    <row r="65" spans="1:3" ht="15.75">
      <c r="A65" s="27"/>
      <c r="C65" s="26"/>
    </row>
    <row r="66" spans="1:10" ht="18.75">
      <c r="A66" s="28" t="s">
        <v>18</v>
      </c>
      <c r="B66" s="60" t="s">
        <v>29</v>
      </c>
      <c r="C66" s="26"/>
      <c r="I66" s="124">
        <f>I67+I68-I69</f>
        <v>0</v>
      </c>
      <c r="J66" s="124">
        <f>J67+J68-J69</f>
        <v>11943</v>
      </c>
    </row>
    <row r="67" spans="1:10" ht="15.75">
      <c r="A67" s="67"/>
      <c r="B67" s="71"/>
      <c r="C67" s="70" t="s">
        <v>2</v>
      </c>
      <c r="D67" s="71"/>
      <c r="E67" s="71"/>
      <c r="F67" s="71"/>
      <c r="G67" s="71"/>
      <c r="H67" s="71"/>
      <c r="I67" s="38">
        <f>I46+I55-I63</f>
        <v>0</v>
      </c>
      <c r="J67" s="59">
        <v>11989</v>
      </c>
    </row>
    <row r="68" spans="1:10" ht="15.75">
      <c r="A68" s="68"/>
      <c r="B68" s="72"/>
      <c r="C68" s="70" t="s">
        <v>61</v>
      </c>
      <c r="D68" s="71"/>
      <c r="E68" s="72"/>
      <c r="F68" s="71"/>
      <c r="G68" s="71"/>
      <c r="H68" s="71"/>
      <c r="I68" s="59"/>
      <c r="J68" s="59"/>
    </row>
    <row r="69" spans="1:10" ht="15.75">
      <c r="A69" s="68"/>
      <c r="B69" s="72"/>
      <c r="C69" s="70" t="s">
        <v>62</v>
      </c>
      <c r="D69" s="71"/>
      <c r="E69" s="72"/>
      <c r="F69" s="71"/>
      <c r="G69" s="71"/>
      <c r="H69" s="71"/>
      <c r="I69" s="59"/>
      <c r="J69" s="59">
        <v>46</v>
      </c>
    </row>
    <row r="70" spans="1:9" ht="15.75">
      <c r="A70" s="68"/>
      <c r="B70" s="72"/>
      <c r="C70" s="70"/>
      <c r="D70" s="71"/>
      <c r="E70" s="72"/>
      <c r="F70" s="71"/>
      <c r="G70" s="71"/>
      <c r="H70" s="71"/>
      <c r="I70" s="59"/>
    </row>
    <row r="71" spans="1:10" ht="15.75">
      <c r="A71" s="60" t="s">
        <v>20</v>
      </c>
      <c r="B71" s="60"/>
      <c r="C71" s="60"/>
      <c r="D71" s="60"/>
      <c r="E71" s="60"/>
      <c r="F71" s="60"/>
      <c r="G71" s="60"/>
      <c r="H71" s="60"/>
      <c r="I71" s="125"/>
      <c r="J71" s="125"/>
    </row>
    <row r="72" spans="1:11" ht="15.75" customHeight="1">
      <c r="A72" s="84">
        <v>1</v>
      </c>
      <c r="B72" s="133" t="s">
        <v>63</v>
      </c>
      <c r="C72" s="133"/>
      <c r="D72" s="133"/>
      <c r="E72" s="133"/>
      <c r="F72" s="133"/>
      <c r="G72" s="133"/>
      <c r="H72" s="133"/>
      <c r="I72" s="110">
        <v>455000</v>
      </c>
      <c r="J72" s="110">
        <v>444541</v>
      </c>
      <c r="K72" s="100">
        <f>J72/I72</f>
        <v>0.9770131868131868</v>
      </c>
    </row>
    <row r="73" spans="1:11" ht="15.75" customHeight="1">
      <c r="A73" s="84">
        <v>2</v>
      </c>
      <c r="B73" s="132" t="s">
        <v>44</v>
      </c>
      <c r="C73" s="132"/>
      <c r="D73" s="132"/>
      <c r="E73" s="132"/>
      <c r="F73" s="132"/>
      <c r="G73" s="132"/>
      <c r="H73" s="132"/>
      <c r="I73" s="110">
        <v>155000</v>
      </c>
      <c r="J73" s="110">
        <v>83045</v>
      </c>
      <c r="K73" s="100">
        <f>J73/I73</f>
        <v>0.5357741935483871</v>
      </c>
    </row>
    <row r="74" spans="1:11" ht="27.75" customHeight="1">
      <c r="A74" s="84">
        <v>3</v>
      </c>
      <c r="B74" s="132" t="s">
        <v>40</v>
      </c>
      <c r="C74" s="132"/>
      <c r="D74" s="132"/>
      <c r="E74" s="132"/>
      <c r="F74" s="132"/>
      <c r="G74" s="132"/>
      <c r="H74" s="132"/>
      <c r="I74" s="110">
        <v>35000</v>
      </c>
      <c r="J74" s="110"/>
      <c r="K74" s="100">
        <f>J74/I74</f>
        <v>0</v>
      </c>
    </row>
    <row r="75" spans="1:12" ht="15.75" customHeight="1">
      <c r="A75" s="84">
        <v>4</v>
      </c>
      <c r="B75" s="132" t="s">
        <v>25</v>
      </c>
      <c r="C75" s="132"/>
      <c r="D75" s="132"/>
      <c r="E75" s="132"/>
      <c r="F75" s="132"/>
      <c r="G75" s="132"/>
      <c r="H75" s="132"/>
      <c r="I75" s="79">
        <v>100</v>
      </c>
      <c r="J75" s="79">
        <v>1</v>
      </c>
      <c r="K75" s="100">
        <f>J75/I75</f>
        <v>0.01</v>
      </c>
      <c r="L75" s="66"/>
    </row>
    <row r="76" ht="12.75">
      <c r="J76" s="119"/>
    </row>
  </sheetData>
  <mergeCells count="26">
    <mergeCell ref="C60:H60"/>
    <mergeCell ref="B35:H35"/>
    <mergeCell ref="C54:H54"/>
    <mergeCell ref="C61:H61"/>
    <mergeCell ref="C53:D53"/>
    <mergeCell ref="C12:D12"/>
    <mergeCell ref="C17:D17"/>
    <mergeCell ref="C18:H18"/>
    <mergeCell ref="C19:H19"/>
    <mergeCell ref="C24:H24"/>
    <mergeCell ref="C13:H13"/>
    <mergeCell ref="C20:H20"/>
    <mergeCell ref="C59:D59"/>
    <mergeCell ref="A2:K2"/>
    <mergeCell ref="A1:K1"/>
    <mergeCell ref="A40:K40"/>
    <mergeCell ref="B36:H36"/>
    <mergeCell ref="B37:H37"/>
    <mergeCell ref="B28:E28"/>
    <mergeCell ref="B33:H33"/>
    <mergeCell ref="B34:H34"/>
    <mergeCell ref="B7:E7"/>
    <mergeCell ref="B75:H75"/>
    <mergeCell ref="B72:H72"/>
    <mergeCell ref="B73:H73"/>
    <mergeCell ref="B74:H74"/>
  </mergeCells>
  <printOptions/>
  <pageMargins left="0.75" right="0.24" top="0.51" bottom="0.59" header="0.32" footer="0.23"/>
  <pageSetup horizontalDpi="600" verticalDpi="600" orientation="portrait" paperSize="9" r:id="rId1"/>
  <headerFooter alignWithMargins="0">
    <oddFooter>&amp;C250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53">
      <selection activeCell="A3" sqref="A3:E3"/>
    </sheetView>
  </sheetViews>
  <sheetFormatPr defaultColWidth="9.00390625" defaultRowHeight="12.75"/>
  <cols>
    <col min="1" max="1" width="6.75390625" style="0" customWidth="1"/>
    <col min="2" max="2" width="4.125" style="0" customWidth="1"/>
    <col min="3" max="3" width="53.625" style="0" customWidth="1"/>
    <col min="4" max="4" width="11.125" style="0" customWidth="1"/>
    <col min="5" max="5" width="11.00390625" style="0" customWidth="1"/>
  </cols>
  <sheetData>
    <row r="1" spans="1:5" ht="29.25" customHeight="1">
      <c r="A1" s="143" t="s">
        <v>79</v>
      </c>
      <c r="B1" s="144"/>
      <c r="C1" s="144"/>
      <c r="D1" s="144"/>
      <c r="E1" s="145"/>
    </row>
    <row r="2" spans="1:5" ht="25.5">
      <c r="A2" s="1" t="s">
        <v>6</v>
      </c>
      <c r="B2" s="1" t="s">
        <v>35</v>
      </c>
      <c r="C2" s="5" t="s">
        <v>36</v>
      </c>
      <c r="D2" s="5" t="s">
        <v>81</v>
      </c>
      <c r="E2" s="5" t="s">
        <v>32</v>
      </c>
    </row>
    <row r="3" spans="1:5" ht="36" customHeight="1">
      <c r="A3" s="146" t="s">
        <v>70</v>
      </c>
      <c r="B3" s="147"/>
      <c r="C3" s="147"/>
      <c r="D3" s="147"/>
      <c r="E3" s="148"/>
    </row>
    <row r="4" spans="1:5" ht="12.75" customHeight="1">
      <c r="A4" s="1">
        <v>4170</v>
      </c>
      <c r="B4" s="149">
        <v>1</v>
      </c>
      <c r="C4" s="152" t="s">
        <v>65</v>
      </c>
      <c r="D4" s="4">
        <v>4000</v>
      </c>
      <c r="E4" s="4">
        <v>4000</v>
      </c>
    </row>
    <row r="5" spans="1:5" ht="12.75">
      <c r="A5" s="1">
        <v>4210</v>
      </c>
      <c r="B5" s="150"/>
      <c r="C5" s="153"/>
      <c r="D5" s="4">
        <v>5000</v>
      </c>
      <c r="E5" s="4">
        <v>2708</v>
      </c>
    </row>
    <row r="6" spans="1:5" ht="12.75">
      <c r="A6" s="1">
        <v>4300</v>
      </c>
      <c r="B6" s="151"/>
      <c r="C6" s="154"/>
      <c r="D6" s="4">
        <f>45000-5000+30000-4000</f>
        <v>66000</v>
      </c>
      <c r="E6" s="4">
        <v>55928</v>
      </c>
    </row>
    <row r="7" spans="1:5" ht="12.75">
      <c r="A7" s="1">
        <v>4300</v>
      </c>
      <c r="B7" s="1">
        <v>2</v>
      </c>
      <c r="C7" s="2" t="s">
        <v>37</v>
      </c>
      <c r="D7" s="4">
        <v>20000</v>
      </c>
      <c r="E7" s="4">
        <v>19902</v>
      </c>
    </row>
    <row r="8" spans="1:5" ht="12.75">
      <c r="A8" s="1">
        <v>4170</v>
      </c>
      <c r="B8" s="155">
        <v>3</v>
      </c>
      <c r="C8" s="156" t="s">
        <v>38</v>
      </c>
      <c r="D8" s="4">
        <v>1500</v>
      </c>
      <c r="E8" s="4"/>
    </row>
    <row r="9" spans="1:5" ht="12.75">
      <c r="A9" s="1">
        <v>4210</v>
      </c>
      <c r="B9" s="155"/>
      <c r="C9" s="157"/>
      <c r="D9" s="4">
        <v>20000</v>
      </c>
      <c r="E9" s="4">
        <v>14578</v>
      </c>
    </row>
    <row r="10" spans="1:5" ht="16.5" customHeight="1">
      <c r="A10" s="1">
        <v>4300</v>
      </c>
      <c r="B10" s="155"/>
      <c r="C10" s="157"/>
      <c r="D10" s="4">
        <v>3500</v>
      </c>
      <c r="E10" s="4">
        <v>1500</v>
      </c>
    </row>
    <row r="11" spans="1:5" ht="12.75">
      <c r="A11" s="1">
        <v>2450</v>
      </c>
      <c r="B11" s="1">
        <v>4</v>
      </c>
      <c r="C11" s="6" t="s">
        <v>74</v>
      </c>
      <c r="D11" s="7">
        <v>65000</v>
      </c>
      <c r="E11" s="4">
        <v>65000</v>
      </c>
    </row>
    <row r="12" spans="1:5" ht="25.5">
      <c r="A12" s="1">
        <v>4700</v>
      </c>
      <c r="B12" s="1">
        <v>5</v>
      </c>
      <c r="C12" s="2" t="s">
        <v>66</v>
      </c>
      <c r="D12" s="4">
        <v>7000</v>
      </c>
      <c r="E12" s="4">
        <v>5560</v>
      </c>
    </row>
    <row r="13" spans="1:5" ht="12.75">
      <c r="A13" s="1">
        <v>4300</v>
      </c>
      <c r="B13" s="1">
        <v>6</v>
      </c>
      <c r="C13" s="2" t="s">
        <v>89</v>
      </c>
      <c r="D13" s="4">
        <f>380000-20000</f>
        <v>360000</v>
      </c>
      <c r="E13" s="4">
        <v>323910</v>
      </c>
    </row>
    <row r="14" spans="1:5" ht="12.75">
      <c r="A14" s="1">
        <v>4300</v>
      </c>
      <c r="B14" s="1">
        <v>7</v>
      </c>
      <c r="C14" s="2" t="s">
        <v>90</v>
      </c>
      <c r="D14" s="4">
        <f>8000+2000</f>
        <v>10000</v>
      </c>
      <c r="E14" s="4">
        <v>10000</v>
      </c>
    </row>
    <row r="15" spans="1:5" ht="12.75">
      <c r="A15" s="1">
        <v>2440</v>
      </c>
      <c r="B15" s="1">
        <v>8</v>
      </c>
      <c r="C15" s="2" t="s">
        <v>75</v>
      </c>
      <c r="D15" s="4">
        <v>8000</v>
      </c>
      <c r="E15" s="4">
        <v>8000</v>
      </c>
    </row>
    <row r="16" spans="1:5" ht="12.75">
      <c r="A16" s="1">
        <v>2440</v>
      </c>
      <c r="B16" s="1">
        <v>9</v>
      </c>
      <c r="C16" s="2" t="s">
        <v>91</v>
      </c>
      <c r="D16" s="4">
        <v>10000</v>
      </c>
      <c r="E16" s="4">
        <v>10000</v>
      </c>
    </row>
    <row r="17" spans="1:5" ht="33.75" customHeight="1">
      <c r="A17" s="1"/>
      <c r="B17" s="1"/>
      <c r="C17" s="3" t="s">
        <v>8</v>
      </c>
      <c r="D17" s="10">
        <f>SUM(D4:D16)</f>
        <v>580000</v>
      </c>
      <c r="E17" s="10">
        <f>SUM(E4:E16)</f>
        <v>521086</v>
      </c>
    </row>
    <row r="18" spans="1:5" ht="30.75" customHeight="1">
      <c r="A18" s="146" t="s">
        <v>46</v>
      </c>
      <c r="B18" s="147"/>
      <c r="C18" s="147"/>
      <c r="D18" s="147"/>
      <c r="E18" s="148"/>
    </row>
    <row r="19" spans="1:5" ht="12.75" customHeight="1">
      <c r="A19" s="11">
        <v>2450</v>
      </c>
      <c r="B19" s="11">
        <v>1</v>
      </c>
      <c r="C19" s="12" t="s">
        <v>67</v>
      </c>
      <c r="D19" s="13">
        <v>180000</v>
      </c>
      <c r="E19" s="4">
        <v>180000</v>
      </c>
    </row>
    <row r="20" spans="1:5" ht="25.5">
      <c r="A20" s="16">
        <v>2450</v>
      </c>
      <c r="B20" s="11">
        <v>2</v>
      </c>
      <c r="C20" s="12" t="s">
        <v>92</v>
      </c>
      <c r="D20" s="17">
        <v>20000</v>
      </c>
      <c r="E20" s="4">
        <v>20000</v>
      </c>
    </row>
    <row r="21" spans="1:5" ht="12.75">
      <c r="A21" s="14">
        <v>4300</v>
      </c>
      <c r="B21" s="1">
        <v>3</v>
      </c>
      <c r="C21" s="6" t="s">
        <v>93</v>
      </c>
      <c r="D21" s="18">
        <v>219112</v>
      </c>
      <c r="E21" s="4">
        <v>219112</v>
      </c>
    </row>
    <row r="22" spans="1:5" ht="12.75">
      <c r="A22" s="14">
        <v>4300</v>
      </c>
      <c r="B22" s="1">
        <v>4</v>
      </c>
      <c r="C22" s="6" t="s">
        <v>94</v>
      </c>
      <c r="D22" s="18">
        <v>20000</v>
      </c>
      <c r="E22" s="4">
        <v>8000</v>
      </c>
    </row>
    <row r="23" spans="1:5" ht="16.5" customHeight="1">
      <c r="A23" s="14">
        <v>2440</v>
      </c>
      <c r="B23" s="1">
        <v>5</v>
      </c>
      <c r="C23" s="6" t="s">
        <v>95</v>
      </c>
      <c r="D23" s="18">
        <v>76550</v>
      </c>
      <c r="E23" s="4">
        <v>76550</v>
      </c>
    </row>
    <row r="24" spans="1:5" ht="18" customHeight="1">
      <c r="A24" s="1"/>
      <c r="B24" s="1"/>
      <c r="C24" s="3" t="s">
        <v>8</v>
      </c>
      <c r="D24" s="10">
        <f>SUM(D19:D23)</f>
        <v>515662</v>
      </c>
      <c r="E24" s="10">
        <f>SUM(E19:E23)</f>
        <v>503662</v>
      </c>
    </row>
    <row r="25" spans="1:5" ht="27" customHeight="1">
      <c r="A25" s="160" t="s">
        <v>47</v>
      </c>
      <c r="B25" s="160"/>
      <c r="C25" s="160"/>
      <c r="D25" s="160"/>
      <c r="E25" s="160"/>
    </row>
    <row r="26" spans="1:5" ht="25.5">
      <c r="A26" s="1">
        <v>2450</v>
      </c>
      <c r="B26" s="1">
        <v>1</v>
      </c>
      <c r="C26" s="2" t="s">
        <v>76</v>
      </c>
      <c r="D26" s="4">
        <f>30000-15000+10000</f>
        <v>25000</v>
      </c>
      <c r="E26" s="4">
        <v>21673</v>
      </c>
    </row>
    <row r="27" spans="1:5" ht="25.5">
      <c r="A27" s="1">
        <v>2450</v>
      </c>
      <c r="B27" s="1">
        <v>2</v>
      </c>
      <c r="C27" s="2" t="s">
        <v>68</v>
      </c>
      <c r="D27" s="4">
        <f>120000+30000-20000</f>
        <v>130000</v>
      </c>
      <c r="E27" s="4">
        <v>44250</v>
      </c>
    </row>
    <row r="28" spans="1:5" ht="25.5">
      <c r="A28" s="1">
        <v>6110</v>
      </c>
      <c r="B28" s="1">
        <v>3</v>
      </c>
      <c r="C28" s="2" t="s">
        <v>96</v>
      </c>
      <c r="D28" s="4">
        <v>60000</v>
      </c>
      <c r="E28" s="4">
        <v>58804</v>
      </c>
    </row>
    <row r="29" spans="1:5" ht="25.5">
      <c r="A29" s="1">
        <v>6110</v>
      </c>
      <c r="B29" s="1">
        <v>4</v>
      </c>
      <c r="C29" s="2" t="s">
        <v>97</v>
      </c>
      <c r="D29" s="4">
        <v>15000</v>
      </c>
      <c r="E29" s="4">
        <v>15000</v>
      </c>
    </row>
    <row r="30" spans="1:5" ht="12.75">
      <c r="A30" s="1">
        <v>6110</v>
      </c>
      <c r="B30" s="1">
        <v>5</v>
      </c>
      <c r="C30" s="2" t="s">
        <v>98</v>
      </c>
      <c r="D30" s="4">
        <v>65000</v>
      </c>
      <c r="E30" s="4">
        <v>7300</v>
      </c>
    </row>
    <row r="31" spans="1:5" ht="34.5" customHeight="1">
      <c r="A31" s="1">
        <v>6110</v>
      </c>
      <c r="B31" s="1">
        <v>6</v>
      </c>
      <c r="C31" s="2" t="s">
        <v>99</v>
      </c>
      <c r="D31" s="4">
        <v>65000</v>
      </c>
      <c r="E31" s="4">
        <v>64741</v>
      </c>
    </row>
    <row r="32" spans="1:5" ht="25.5" customHeight="1">
      <c r="A32" s="1">
        <v>6110</v>
      </c>
      <c r="B32" s="1">
        <v>7</v>
      </c>
      <c r="C32" s="2" t="s">
        <v>100</v>
      </c>
      <c r="D32" s="4">
        <f>30000-6050</f>
        <v>23950</v>
      </c>
      <c r="E32" s="4">
        <v>23943</v>
      </c>
    </row>
    <row r="33" spans="1:5" ht="27" customHeight="1">
      <c r="A33" s="1">
        <v>6110</v>
      </c>
      <c r="B33" s="1">
        <v>8</v>
      </c>
      <c r="C33" s="2" t="s">
        <v>101</v>
      </c>
      <c r="D33" s="4">
        <v>30000</v>
      </c>
      <c r="E33" s="4">
        <v>27960</v>
      </c>
    </row>
    <row r="34" spans="1:5" ht="25.5">
      <c r="A34" s="1">
        <v>6110</v>
      </c>
      <c r="B34" s="1">
        <v>10</v>
      </c>
      <c r="C34" s="2" t="s">
        <v>102</v>
      </c>
      <c r="D34" s="4">
        <f>120000+140000-53415</f>
        <v>206585</v>
      </c>
      <c r="E34" s="4">
        <v>206584</v>
      </c>
    </row>
    <row r="35" spans="1:5" ht="27" customHeight="1">
      <c r="A35" s="1">
        <v>6110</v>
      </c>
      <c r="B35" s="1">
        <v>11</v>
      </c>
      <c r="C35" s="2" t="s">
        <v>103</v>
      </c>
      <c r="D35" s="4">
        <f>120000+260000</f>
        <v>380000</v>
      </c>
      <c r="E35" s="4">
        <v>318791</v>
      </c>
    </row>
    <row r="36" spans="1:5" ht="25.5">
      <c r="A36" s="1">
        <v>6110</v>
      </c>
      <c r="B36" s="1">
        <v>15</v>
      </c>
      <c r="C36" s="2" t="s">
        <v>104</v>
      </c>
      <c r="D36" s="4">
        <f>110000+130000-80000-725</f>
        <v>159275</v>
      </c>
      <c r="E36" s="4">
        <v>159274</v>
      </c>
    </row>
    <row r="37" spans="1:5" ht="25.5">
      <c r="A37" s="1">
        <v>6110</v>
      </c>
      <c r="B37" s="1">
        <v>16</v>
      </c>
      <c r="C37" s="2" t="s">
        <v>105</v>
      </c>
      <c r="D37" s="4">
        <f>30000-5600</f>
        <v>24400</v>
      </c>
      <c r="E37" s="4">
        <v>24400</v>
      </c>
    </row>
    <row r="38" spans="1:5" ht="12.75">
      <c r="A38" s="1">
        <v>4270</v>
      </c>
      <c r="B38" s="1">
        <v>17</v>
      </c>
      <c r="C38" s="2" t="s">
        <v>106</v>
      </c>
      <c r="D38" s="4">
        <v>15000</v>
      </c>
      <c r="E38" s="4">
        <v>12722</v>
      </c>
    </row>
    <row r="39" spans="1:5" ht="12.75">
      <c r="A39" s="1">
        <v>4270</v>
      </c>
      <c r="B39" s="1">
        <v>18</v>
      </c>
      <c r="C39" s="2" t="s">
        <v>107</v>
      </c>
      <c r="D39" s="4">
        <f>45000+85000</f>
        <v>130000</v>
      </c>
      <c r="E39" s="4">
        <v>130000</v>
      </c>
    </row>
    <row r="40" spans="1:5" ht="26.25" customHeight="1">
      <c r="A40" s="1">
        <v>4270</v>
      </c>
      <c r="B40" s="1">
        <v>19</v>
      </c>
      <c r="C40" s="2" t="s">
        <v>108</v>
      </c>
      <c r="D40" s="4">
        <v>25000</v>
      </c>
      <c r="E40" s="4">
        <v>0</v>
      </c>
    </row>
    <row r="41" spans="1:5" ht="12.75">
      <c r="A41" s="1">
        <v>4270</v>
      </c>
      <c r="B41" s="1">
        <v>20</v>
      </c>
      <c r="C41" s="2" t="s">
        <v>109</v>
      </c>
      <c r="D41" s="4">
        <v>20000</v>
      </c>
      <c r="E41" s="4">
        <v>19988</v>
      </c>
    </row>
    <row r="42" spans="1:5" ht="25.5">
      <c r="A42" s="1">
        <v>4270</v>
      </c>
      <c r="B42" s="1">
        <v>21</v>
      </c>
      <c r="C42" s="2" t="s">
        <v>110</v>
      </c>
      <c r="D42" s="4">
        <v>35000</v>
      </c>
      <c r="E42" s="4">
        <v>34999</v>
      </c>
    </row>
    <row r="43" spans="1:5" ht="12.75">
      <c r="A43" s="1">
        <v>6110</v>
      </c>
      <c r="B43" s="1">
        <v>22</v>
      </c>
      <c r="C43" s="2" t="s">
        <v>77</v>
      </c>
      <c r="D43" s="4">
        <f>50000+40000</f>
        <v>90000</v>
      </c>
      <c r="E43" s="4">
        <v>89770</v>
      </c>
    </row>
    <row r="44" spans="1:5" ht="12.75">
      <c r="A44" s="1">
        <v>6110</v>
      </c>
      <c r="B44" s="1">
        <v>23</v>
      </c>
      <c r="C44" s="2" t="s">
        <v>111</v>
      </c>
      <c r="D44" s="4">
        <v>100000</v>
      </c>
      <c r="E44" s="4"/>
    </row>
    <row r="45" spans="1:5" ht="12.75">
      <c r="A45" s="1">
        <v>4270</v>
      </c>
      <c r="B45" s="1">
        <v>24</v>
      </c>
      <c r="C45" s="2" t="s">
        <v>112</v>
      </c>
      <c r="D45" s="4">
        <v>40000</v>
      </c>
      <c r="E45" s="4">
        <v>39721</v>
      </c>
    </row>
    <row r="46" spans="1:5" ht="12.75" customHeight="1">
      <c r="A46" s="1">
        <v>4270</v>
      </c>
      <c r="B46" s="1">
        <v>25</v>
      </c>
      <c r="C46" s="2" t="s">
        <v>113</v>
      </c>
      <c r="D46" s="4">
        <v>40000</v>
      </c>
      <c r="E46" s="4">
        <v>40000</v>
      </c>
    </row>
    <row r="47" spans="1:5" ht="12.75">
      <c r="A47" s="1">
        <v>4270</v>
      </c>
      <c r="B47" s="1">
        <v>26</v>
      </c>
      <c r="C47" s="2" t="s">
        <v>114</v>
      </c>
      <c r="D47" s="4">
        <v>40000</v>
      </c>
      <c r="E47" s="4">
        <v>40000</v>
      </c>
    </row>
    <row r="48" spans="1:5" ht="12.75">
      <c r="A48" s="1">
        <v>4270</v>
      </c>
      <c r="B48" s="1">
        <v>27</v>
      </c>
      <c r="C48" s="2" t="s">
        <v>115</v>
      </c>
      <c r="D48" s="4">
        <v>40000</v>
      </c>
      <c r="E48" s="4">
        <v>40000</v>
      </c>
    </row>
    <row r="49" spans="1:5" ht="25.5">
      <c r="A49" s="1">
        <v>4270</v>
      </c>
      <c r="B49" s="1">
        <v>28</v>
      </c>
      <c r="C49" s="2" t="s">
        <v>116</v>
      </c>
      <c r="D49" s="4">
        <v>40000</v>
      </c>
      <c r="E49" s="4">
        <v>39390</v>
      </c>
    </row>
    <row r="50" spans="1:5" ht="27.75" customHeight="1">
      <c r="A50" s="1">
        <v>4270</v>
      </c>
      <c r="B50" s="1">
        <v>29</v>
      </c>
      <c r="C50" s="2" t="s">
        <v>117</v>
      </c>
      <c r="D50" s="4">
        <v>40000</v>
      </c>
      <c r="E50" s="4">
        <v>39784</v>
      </c>
    </row>
    <row r="51" spans="1:5" ht="12.75" customHeight="1">
      <c r="A51" s="1">
        <v>4270</v>
      </c>
      <c r="B51" s="1">
        <v>30</v>
      </c>
      <c r="C51" s="2" t="s">
        <v>118</v>
      </c>
      <c r="D51" s="4">
        <v>60000</v>
      </c>
      <c r="E51" s="4">
        <v>60000</v>
      </c>
    </row>
    <row r="52" spans="1:5" ht="25.5">
      <c r="A52" s="1">
        <v>4270</v>
      </c>
      <c r="B52" s="1">
        <v>31</v>
      </c>
      <c r="C52" s="2" t="s">
        <v>119</v>
      </c>
      <c r="D52" s="4">
        <v>50000</v>
      </c>
      <c r="E52" s="4">
        <v>49607</v>
      </c>
    </row>
    <row r="53" spans="1:5" ht="38.25">
      <c r="A53" s="1">
        <v>6110</v>
      </c>
      <c r="B53" s="1">
        <v>32</v>
      </c>
      <c r="C53" s="2" t="s">
        <v>120</v>
      </c>
      <c r="D53" s="4">
        <v>10000</v>
      </c>
      <c r="E53" s="4">
        <v>9943</v>
      </c>
    </row>
    <row r="54" spans="1:5" ht="38.25">
      <c r="A54" s="1">
        <v>4270</v>
      </c>
      <c r="B54" s="1">
        <v>33</v>
      </c>
      <c r="C54" s="2" t="s">
        <v>121</v>
      </c>
      <c r="D54" s="4">
        <v>10000</v>
      </c>
      <c r="E54" s="4">
        <v>9820</v>
      </c>
    </row>
    <row r="55" spans="1:5" ht="38.25">
      <c r="A55" s="1">
        <v>6110</v>
      </c>
      <c r="B55" s="1">
        <v>34</v>
      </c>
      <c r="C55" s="2" t="s">
        <v>122</v>
      </c>
      <c r="D55" s="4">
        <v>20000</v>
      </c>
      <c r="E55" s="4">
        <v>20000</v>
      </c>
    </row>
    <row r="56" spans="1:5" ht="27.75" customHeight="1">
      <c r="A56" s="1">
        <v>4270</v>
      </c>
      <c r="B56" s="1">
        <v>35</v>
      </c>
      <c r="C56" s="2" t="s">
        <v>123</v>
      </c>
      <c r="D56" s="4">
        <v>15000</v>
      </c>
      <c r="E56" s="4">
        <v>15000</v>
      </c>
    </row>
    <row r="57" spans="1:5" ht="25.5">
      <c r="A57" s="1">
        <v>4270</v>
      </c>
      <c r="B57" s="1">
        <v>36</v>
      </c>
      <c r="C57" s="2" t="s">
        <v>124</v>
      </c>
      <c r="D57" s="4">
        <v>3500</v>
      </c>
      <c r="E57" s="4">
        <v>3452</v>
      </c>
    </row>
    <row r="58" spans="1:5" ht="23.25" customHeight="1">
      <c r="A58" s="1">
        <v>4270</v>
      </c>
      <c r="B58" s="1">
        <v>37</v>
      </c>
      <c r="C58" s="2" t="s">
        <v>125</v>
      </c>
      <c r="D58" s="4">
        <v>11000</v>
      </c>
      <c r="E58" s="4">
        <v>11000</v>
      </c>
    </row>
    <row r="59" spans="1:5" ht="12.75" customHeight="1">
      <c r="A59" s="1">
        <v>2440</v>
      </c>
      <c r="B59" s="1">
        <v>38</v>
      </c>
      <c r="C59" s="2" t="s">
        <v>126</v>
      </c>
      <c r="D59" s="4">
        <v>70000</v>
      </c>
      <c r="E59" s="4">
        <v>65880</v>
      </c>
    </row>
    <row r="60" spans="1:5" ht="25.5">
      <c r="A60" s="1">
        <v>6110</v>
      </c>
      <c r="B60" s="1">
        <v>39</v>
      </c>
      <c r="C60" s="2" t="s">
        <v>127</v>
      </c>
      <c r="D60" s="4">
        <v>80000</v>
      </c>
      <c r="E60" s="4">
        <v>80000</v>
      </c>
    </row>
    <row r="61" spans="1:5" ht="12.75">
      <c r="A61" s="1">
        <v>4270</v>
      </c>
      <c r="B61" s="1">
        <v>40</v>
      </c>
      <c r="C61" s="2" t="s">
        <v>128</v>
      </c>
      <c r="D61" s="4">
        <v>9600</v>
      </c>
      <c r="E61" s="4">
        <v>9600</v>
      </c>
    </row>
    <row r="62" spans="1:5" ht="38.25">
      <c r="A62" s="1">
        <v>6110</v>
      </c>
      <c r="B62" s="1">
        <v>41</v>
      </c>
      <c r="C62" s="2" t="s">
        <v>129</v>
      </c>
      <c r="D62" s="4">
        <v>56190</v>
      </c>
      <c r="E62" s="4">
        <v>56181</v>
      </c>
    </row>
    <row r="63" spans="1:5" ht="12.75">
      <c r="A63" s="1"/>
      <c r="B63" s="1"/>
      <c r="C63" s="3" t="s">
        <v>8</v>
      </c>
      <c r="D63" s="10">
        <f>SUM(D26:D62)</f>
        <v>2234500</v>
      </c>
      <c r="E63" s="10">
        <f>SUM(E26:E62)</f>
        <v>1889577</v>
      </c>
    </row>
    <row r="64" spans="1:5" ht="12.75">
      <c r="A64" s="19"/>
      <c r="B64" s="19"/>
      <c r="C64" s="20"/>
      <c r="D64" s="21"/>
      <c r="E64" s="22"/>
    </row>
    <row r="65" spans="1:5" ht="30.75" customHeight="1">
      <c r="A65" s="146" t="s">
        <v>45</v>
      </c>
      <c r="B65" s="147"/>
      <c r="C65" s="147"/>
      <c r="D65" s="147"/>
      <c r="E65" s="148"/>
    </row>
    <row r="66" spans="1:5" ht="25.5">
      <c r="A66" s="14">
        <v>4300</v>
      </c>
      <c r="B66" s="14">
        <v>1</v>
      </c>
      <c r="C66" s="15" t="s">
        <v>39</v>
      </c>
      <c r="D66" s="23">
        <f>150000+100000</f>
        <v>250000</v>
      </c>
      <c r="E66" s="23">
        <v>245529</v>
      </c>
    </row>
    <row r="67" spans="1:5" ht="25.5">
      <c r="A67" s="8">
        <v>4300</v>
      </c>
      <c r="B67" s="8">
        <v>2</v>
      </c>
      <c r="C67" s="9" t="s">
        <v>130</v>
      </c>
      <c r="D67" s="7">
        <v>80000</v>
      </c>
      <c r="E67" s="23">
        <v>79945</v>
      </c>
    </row>
    <row r="68" spans="1:5" ht="12.75">
      <c r="A68" s="8">
        <v>4210</v>
      </c>
      <c r="B68" s="8">
        <v>3</v>
      </c>
      <c r="C68" s="9" t="s">
        <v>131</v>
      </c>
      <c r="D68" s="7">
        <v>15000</v>
      </c>
      <c r="E68" s="23">
        <v>1806</v>
      </c>
    </row>
    <row r="69" spans="1:5" ht="12.75">
      <c r="A69" s="8">
        <v>4300</v>
      </c>
      <c r="B69" s="8">
        <v>4</v>
      </c>
      <c r="C69" s="9" t="s">
        <v>132</v>
      </c>
      <c r="D69" s="7">
        <f>50000-30000</f>
        <v>20000</v>
      </c>
      <c r="E69" s="23">
        <v>15000</v>
      </c>
    </row>
    <row r="70" spans="1:5" ht="12.75">
      <c r="A70" s="1"/>
      <c r="B70" s="1"/>
      <c r="C70" s="3" t="s">
        <v>8</v>
      </c>
      <c r="D70" s="10">
        <f>SUM(D66:D69)</f>
        <v>365000</v>
      </c>
      <c r="E70" s="10">
        <f>SUM(E66:E69)</f>
        <v>342280</v>
      </c>
    </row>
    <row r="71" spans="1:5" ht="34.5" customHeight="1">
      <c r="A71" s="161" t="s">
        <v>133</v>
      </c>
      <c r="B71" s="161"/>
      <c r="C71" s="161"/>
      <c r="D71" s="161"/>
      <c r="E71" s="161"/>
    </row>
    <row r="72" spans="1:5" ht="25.5">
      <c r="A72" s="1">
        <v>2450</v>
      </c>
      <c r="B72" s="1">
        <v>1</v>
      </c>
      <c r="C72" s="2" t="s">
        <v>41</v>
      </c>
      <c r="D72" s="4">
        <f>150000+50000-10000</f>
        <v>190000</v>
      </c>
      <c r="E72" s="4">
        <v>102747</v>
      </c>
    </row>
    <row r="73" spans="1:5" ht="12.75">
      <c r="A73" s="1"/>
      <c r="B73" s="1"/>
      <c r="C73" s="3" t="s">
        <v>8</v>
      </c>
      <c r="D73" s="10">
        <f>SUM(D72:D72)</f>
        <v>190000</v>
      </c>
      <c r="E73" s="10">
        <f>SUM(E72)</f>
        <v>102747</v>
      </c>
    </row>
    <row r="74" spans="1:5" ht="12.75">
      <c r="A74" s="1"/>
      <c r="B74" s="1"/>
      <c r="C74" s="3" t="s">
        <v>8</v>
      </c>
      <c r="D74" s="10">
        <f>D17+D24+D63+D70+D73</f>
        <v>3885162</v>
      </c>
      <c r="E74" s="10">
        <f>SUM(E17,E24,E63,E70,E73)</f>
        <v>3359352</v>
      </c>
    </row>
    <row r="75" spans="1:5" ht="12.75">
      <c r="A75" s="1">
        <v>4210</v>
      </c>
      <c r="B75" s="1"/>
      <c r="C75" s="162" t="s">
        <v>42</v>
      </c>
      <c r="D75" s="10">
        <v>20</v>
      </c>
      <c r="E75" s="5"/>
    </row>
    <row r="76" spans="1:5" ht="12.75">
      <c r="A76" s="1">
        <v>4300</v>
      </c>
      <c r="B76" s="1"/>
      <c r="C76" s="163"/>
      <c r="D76" s="10">
        <f>200-20</f>
        <v>180</v>
      </c>
      <c r="E76" s="4">
        <v>66</v>
      </c>
    </row>
    <row r="77" spans="1:5" ht="12.75">
      <c r="A77" s="1"/>
      <c r="B77" s="1"/>
      <c r="C77" s="3" t="s">
        <v>43</v>
      </c>
      <c r="D77" s="10">
        <f>SUM(D74:D76)</f>
        <v>3885362</v>
      </c>
      <c r="E77" s="10">
        <f>SUM(E74:E76)</f>
        <v>3359418</v>
      </c>
    </row>
    <row r="80" spans="1:5" ht="36" customHeight="1">
      <c r="A80" s="143" t="s">
        <v>82</v>
      </c>
      <c r="B80" s="144"/>
      <c r="C80" s="144"/>
      <c r="D80" s="144"/>
      <c r="E80" s="145"/>
    </row>
    <row r="81" spans="1:5" ht="25.5">
      <c r="A81" s="1" t="s">
        <v>6</v>
      </c>
      <c r="B81" s="1" t="s">
        <v>35</v>
      </c>
      <c r="C81" s="5" t="s">
        <v>36</v>
      </c>
      <c r="D81" s="5" t="s">
        <v>81</v>
      </c>
      <c r="E81" s="5" t="s">
        <v>32</v>
      </c>
    </row>
    <row r="82" spans="1:5" ht="12.75">
      <c r="A82" s="11">
        <v>2440</v>
      </c>
      <c r="B82" s="11">
        <v>1</v>
      </c>
      <c r="C82" s="12" t="s">
        <v>63</v>
      </c>
      <c r="D82" s="13">
        <v>455000</v>
      </c>
      <c r="E82" s="13">
        <v>444541</v>
      </c>
    </row>
    <row r="83" spans="1:5" ht="12.75">
      <c r="A83" s="14">
        <v>4300</v>
      </c>
      <c r="B83" s="14">
        <v>2</v>
      </c>
      <c r="C83" s="15" t="s">
        <v>44</v>
      </c>
      <c r="D83" s="23">
        <f>100000+55000</f>
        <v>155000</v>
      </c>
      <c r="E83" s="13">
        <v>83045</v>
      </c>
    </row>
    <row r="84" spans="1:5" ht="32.25" customHeight="1">
      <c r="A84" s="1">
        <v>4300</v>
      </c>
      <c r="B84" s="1">
        <v>3</v>
      </c>
      <c r="C84" s="2" t="s">
        <v>69</v>
      </c>
      <c r="D84" s="4">
        <v>35000</v>
      </c>
      <c r="E84" s="13"/>
    </row>
    <row r="85" spans="1:5" ht="12.75">
      <c r="A85" s="1">
        <v>4210</v>
      </c>
      <c r="B85" s="149">
        <v>4</v>
      </c>
      <c r="C85" s="158" t="s">
        <v>42</v>
      </c>
      <c r="D85" s="4">
        <v>20</v>
      </c>
      <c r="E85" s="13"/>
    </row>
    <row r="86" spans="1:5" ht="12.75">
      <c r="A86" s="1">
        <v>4300</v>
      </c>
      <c r="B86" s="151"/>
      <c r="C86" s="159"/>
      <c r="D86" s="4">
        <f>100-20</f>
        <v>80</v>
      </c>
      <c r="E86" s="13">
        <v>0.6</v>
      </c>
    </row>
    <row r="87" spans="1:5" ht="12.75">
      <c r="A87" s="1"/>
      <c r="B87" s="1"/>
      <c r="C87" s="3" t="s">
        <v>43</v>
      </c>
      <c r="D87" s="10">
        <f>SUM(D82:D86)</f>
        <v>645100</v>
      </c>
      <c r="E87" s="10">
        <f>SUM(E82:E86)</f>
        <v>527586.6</v>
      </c>
    </row>
  </sheetData>
  <mergeCells count="14">
    <mergeCell ref="B8:B10"/>
    <mergeCell ref="C8:C10"/>
    <mergeCell ref="A80:E80"/>
    <mergeCell ref="B85:B86"/>
    <mergeCell ref="C85:C86"/>
    <mergeCell ref="A25:E25"/>
    <mergeCell ref="A18:E18"/>
    <mergeCell ref="A65:E65"/>
    <mergeCell ref="A71:E71"/>
    <mergeCell ref="C75:C76"/>
    <mergeCell ref="A1:E1"/>
    <mergeCell ref="A3:E3"/>
    <mergeCell ref="B4:B6"/>
    <mergeCell ref="C4:C6"/>
  </mergeCells>
  <printOptions/>
  <pageMargins left="0.75" right="0.31" top="0.61" bottom="0.74" header="0.2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0">
      <selection activeCell="J39" sqref="J39"/>
    </sheetView>
  </sheetViews>
  <sheetFormatPr defaultColWidth="9.00390625" defaultRowHeight="12.75"/>
  <cols>
    <col min="1" max="1" width="3.875" style="24" customWidth="1"/>
    <col min="2" max="2" width="6.00390625" style="24" customWidth="1"/>
    <col min="3" max="3" width="4.125" style="24" customWidth="1"/>
    <col min="4" max="5" width="9.125" style="24" customWidth="1"/>
    <col min="6" max="6" width="6.875" style="24" customWidth="1"/>
    <col min="7" max="7" width="4.75390625" style="24" customWidth="1"/>
    <col min="8" max="8" width="7.625" style="24" customWidth="1"/>
    <col min="9" max="9" width="4.75390625" style="24" customWidth="1"/>
    <col min="10" max="10" width="11.625" style="24" customWidth="1"/>
    <col min="11" max="11" width="11.75390625" style="24" customWidth="1"/>
    <col min="12" max="12" width="7.375" style="24" customWidth="1"/>
    <col min="13" max="16384" width="9.125" style="24" customWidth="1"/>
  </cols>
  <sheetData>
    <row r="1" ht="12.75">
      <c r="L1" s="85"/>
    </row>
    <row r="2" spans="1:11" ht="27" customHeight="1">
      <c r="A2" s="165" t="s">
        <v>80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4" ht="15.75">
      <c r="A3" s="27" t="s">
        <v>136</v>
      </c>
      <c r="D3" s="26"/>
    </row>
    <row r="4" spans="1:4" ht="15.75">
      <c r="A4" s="27" t="s">
        <v>137</v>
      </c>
      <c r="D4" s="26"/>
    </row>
    <row r="5" spans="1:4" ht="15.75">
      <c r="A5" s="27"/>
      <c r="D5" s="26"/>
    </row>
    <row r="6" spans="1:12" ht="15.75">
      <c r="A6" s="86"/>
      <c r="D6" s="26"/>
      <c r="J6" s="87" t="s">
        <v>34</v>
      </c>
      <c r="K6" s="88" t="s">
        <v>32</v>
      </c>
      <c r="L6" s="29" t="s">
        <v>33</v>
      </c>
    </row>
    <row r="7" spans="1:12" ht="18.75">
      <c r="A7" s="89" t="s">
        <v>26</v>
      </c>
      <c r="B7" s="167" t="s">
        <v>48</v>
      </c>
      <c r="C7" s="167"/>
      <c r="D7" s="167"/>
      <c r="E7" s="167"/>
      <c r="F7" s="167"/>
      <c r="G7" s="167"/>
      <c r="H7" s="167"/>
      <c r="J7" s="90">
        <f>J8+J9-J10</f>
        <v>1750814</v>
      </c>
      <c r="K7" s="90">
        <f>K8+K9-K10</f>
        <v>1750814</v>
      </c>
      <c r="L7" s="129">
        <f>K7/J7</f>
        <v>1</v>
      </c>
    </row>
    <row r="8" spans="1:12" ht="12.75">
      <c r="A8" s="71"/>
      <c r="B8" s="71"/>
      <c r="C8" s="71" t="s">
        <v>2</v>
      </c>
      <c r="D8" s="70"/>
      <c r="E8" s="71"/>
      <c r="F8" s="71"/>
      <c r="G8" s="71"/>
      <c r="H8" s="71"/>
      <c r="I8" s="71"/>
      <c r="J8" s="83">
        <v>1800622</v>
      </c>
      <c r="K8" s="83">
        <v>1800622</v>
      </c>
      <c r="L8" s="129">
        <f>K8/J8</f>
        <v>1</v>
      </c>
    </row>
    <row r="9" spans="1:12" ht="12.75">
      <c r="A9" s="71"/>
      <c r="B9" s="71"/>
      <c r="C9" s="71" t="s">
        <v>3</v>
      </c>
      <c r="D9" s="70"/>
      <c r="E9" s="71"/>
      <c r="F9" s="71"/>
      <c r="G9" s="71"/>
      <c r="H9" s="71"/>
      <c r="I9" s="71"/>
      <c r="J9" s="83">
        <v>18823</v>
      </c>
      <c r="K9" s="83">
        <v>18823</v>
      </c>
      <c r="L9" s="129">
        <f>K9/J9</f>
        <v>1</v>
      </c>
    </row>
    <row r="10" spans="1:12" ht="12.75">
      <c r="A10" s="71"/>
      <c r="B10" s="71"/>
      <c r="C10" s="71" t="s">
        <v>4</v>
      </c>
      <c r="D10" s="70"/>
      <c r="E10" s="71"/>
      <c r="F10" s="71"/>
      <c r="G10" s="71"/>
      <c r="H10" s="71"/>
      <c r="I10" s="71"/>
      <c r="J10" s="83">
        <v>68631</v>
      </c>
      <c r="K10" s="83">
        <v>68631</v>
      </c>
      <c r="L10" s="129">
        <f>K10/J10</f>
        <v>1</v>
      </c>
    </row>
    <row r="11" spans="1:4" ht="12.75">
      <c r="A11" s="91"/>
      <c r="D11" s="26"/>
    </row>
    <row r="12" spans="1:4" ht="18.75">
      <c r="A12" s="89" t="s">
        <v>27</v>
      </c>
      <c r="B12" s="60" t="s">
        <v>5</v>
      </c>
      <c r="D12" s="26"/>
    </row>
    <row r="13" spans="1:5" ht="12.75">
      <c r="A13" s="53"/>
      <c r="B13" s="92" t="s">
        <v>6</v>
      </c>
      <c r="D13" s="168" t="s">
        <v>7</v>
      </c>
      <c r="E13" s="168"/>
    </row>
    <row r="14" spans="1:12" ht="12.75">
      <c r="A14" s="93"/>
      <c r="B14" s="45" t="s">
        <v>49</v>
      </c>
      <c r="D14" s="26" t="s">
        <v>50</v>
      </c>
      <c r="J14" s="46">
        <v>1500000</v>
      </c>
      <c r="K14" s="46">
        <v>1090141</v>
      </c>
      <c r="L14" s="129">
        <f>K14/J14</f>
        <v>0.7267606666666667</v>
      </c>
    </row>
    <row r="15" spans="1:12" ht="12.75">
      <c r="A15" s="93"/>
      <c r="B15" s="45" t="s">
        <v>51</v>
      </c>
      <c r="D15" s="26" t="s">
        <v>52</v>
      </c>
      <c r="J15" s="46">
        <v>100000</v>
      </c>
      <c r="K15" s="46">
        <v>90657</v>
      </c>
      <c r="L15" s="129">
        <f>K15/J15</f>
        <v>0.90657</v>
      </c>
    </row>
    <row r="16" spans="1:12" ht="16.5">
      <c r="A16" s="76"/>
      <c r="B16" s="94" t="s">
        <v>8</v>
      </c>
      <c r="C16" s="76"/>
      <c r="D16" s="95"/>
      <c r="J16" s="90">
        <f>SUM(J14:J15)</f>
        <v>1600000</v>
      </c>
      <c r="K16" s="90">
        <f>SUM(K14:K15)</f>
        <v>1180798</v>
      </c>
      <c r="L16" s="129">
        <f>K16/J16</f>
        <v>0.73799875</v>
      </c>
    </row>
    <row r="17" spans="1:4" ht="12.75">
      <c r="A17" s="96"/>
      <c r="D17" s="26"/>
    </row>
    <row r="18" spans="1:4" ht="18.75">
      <c r="A18" s="89" t="s">
        <v>28</v>
      </c>
      <c r="B18" s="60" t="s">
        <v>10</v>
      </c>
      <c r="D18" s="26"/>
    </row>
    <row r="19" spans="4:9" ht="12.75">
      <c r="D19" s="26"/>
      <c r="I19" s="97" t="s">
        <v>54</v>
      </c>
    </row>
    <row r="20" spans="1:10" ht="12.75">
      <c r="A20" s="53"/>
      <c r="B20" s="52" t="s">
        <v>6</v>
      </c>
      <c r="D20" s="169" t="s">
        <v>7</v>
      </c>
      <c r="E20" s="169"/>
      <c r="J20" s="98"/>
    </row>
    <row r="21" spans="1:12" ht="12.75">
      <c r="A21" s="53"/>
      <c r="B21" s="53">
        <v>2960</v>
      </c>
      <c r="D21" s="54" t="s">
        <v>53</v>
      </c>
      <c r="J21" s="55">
        <v>320000</v>
      </c>
      <c r="K21" s="55">
        <v>238980</v>
      </c>
      <c r="L21" s="129">
        <f>K21/J21</f>
        <v>0.7468125</v>
      </c>
    </row>
    <row r="22" spans="1:12" ht="15" customHeight="1">
      <c r="A22" s="53"/>
      <c r="B22" s="53">
        <v>4210</v>
      </c>
      <c r="D22" s="54" t="s">
        <v>14</v>
      </c>
      <c r="J22" s="55">
        <v>136000</v>
      </c>
      <c r="K22" s="55">
        <v>123483</v>
      </c>
      <c r="L22" s="129">
        <f aca="true" t="shared" si="0" ref="L22:L29">K22/J22</f>
        <v>0.9079632352941176</v>
      </c>
    </row>
    <row r="23" spans="1:12" ht="12.75">
      <c r="A23" s="53"/>
      <c r="B23" s="53">
        <v>4270</v>
      </c>
      <c r="D23" s="54" t="s">
        <v>15</v>
      </c>
      <c r="J23" s="55">
        <v>50000</v>
      </c>
      <c r="K23" s="55">
        <v>17245</v>
      </c>
      <c r="L23" s="129">
        <f t="shared" si="0"/>
        <v>0.3449</v>
      </c>
    </row>
    <row r="24" spans="1:12" ht="12.75">
      <c r="A24" s="53"/>
      <c r="B24" s="53">
        <v>4300</v>
      </c>
      <c r="D24" s="54" t="s">
        <v>16</v>
      </c>
      <c r="J24" s="55">
        <v>1865000</v>
      </c>
      <c r="K24" s="55">
        <v>1114616</v>
      </c>
      <c r="L24" s="129">
        <f t="shared" si="0"/>
        <v>0.5976493297587131</v>
      </c>
    </row>
    <row r="25" spans="1:12" ht="12.75">
      <c r="A25" s="53"/>
      <c r="B25" s="53">
        <v>4610</v>
      </c>
      <c r="D25" s="54" t="s">
        <v>55</v>
      </c>
      <c r="J25" s="55">
        <v>1000</v>
      </c>
      <c r="K25" s="55"/>
      <c r="L25" s="129">
        <f t="shared" si="0"/>
        <v>0</v>
      </c>
    </row>
    <row r="26" spans="1:12" ht="26.25" customHeight="1">
      <c r="A26" s="53"/>
      <c r="B26" s="53">
        <v>4700</v>
      </c>
      <c r="D26" s="142" t="s">
        <v>71</v>
      </c>
      <c r="E26" s="142"/>
      <c r="F26" s="142"/>
      <c r="G26" s="142"/>
      <c r="H26" s="142"/>
      <c r="I26" s="142"/>
      <c r="J26" s="99">
        <v>20000</v>
      </c>
      <c r="K26" s="99">
        <v>5668</v>
      </c>
      <c r="L26" s="126">
        <f t="shared" si="0"/>
        <v>0.2834</v>
      </c>
    </row>
    <row r="27" spans="1:12" ht="12.75">
      <c r="A27" s="53"/>
      <c r="B27" s="53">
        <v>6120</v>
      </c>
      <c r="D27" s="54" t="s">
        <v>56</v>
      </c>
      <c r="J27" s="55">
        <v>330000</v>
      </c>
      <c r="K27" s="55">
        <v>96304</v>
      </c>
      <c r="L27" s="129">
        <f t="shared" si="0"/>
        <v>0.29183030303030305</v>
      </c>
    </row>
    <row r="28" spans="1:12" ht="15.75">
      <c r="A28" s="76"/>
      <c r="B28" s="102"/>
      <c r="D28" s="103"/>
      <c r="J28" s="104"/>
      <c r="L28" s="129"/>
    </row>
    <row r="29" spans="1:12" s="27" customFormat="1" ht="16.5">
      <c r="A29" s="76"/>
      <c r="B29" s="105" t="s">
        <v>8</v>
      </c>
      <c r="C29" s="76"/>
      <c r="D29" s="105"/>
      <c r="J29" s="90">
        <f>SUM(J21:J28)</f>
        <v>2722000</v>
      </c>
      <c r="K29" s="90">
        <f>SUM(K21:K28)</f>
        <v>1596296</v>
      </c>
      <c r="L29" s="129">
        <f t="shared" si="0"/>
        <v>0.5864423218221896</v>
      </c>
    </row>
    <row r="30" spans="1:4" ht="15.75">
      <c r="A30" s="106"/>
      <c r="D30" s="26"/>
    </row>
    <row r="31" spans="1:12" ht="18.75">
      <c r="A31" s="107" t="s">
        <v>18</v>
      </c>
      <c r="B31" s="60" t="s">
        <v>19</v>
      </c>
      <c r="D31" s="26"/>
      <c r="J31" s="108">
        <f>J32+J33-J34</f>
        <v>628814</v>
      </c>
      <c r="K31" s="108">
        <f>K32+K33-K34</f>
        <v>1335316</v>
      </c>
      <c r="L31" s="129">
        <f>K31/J31</f>
        <v>2.123546867595187</v>
      </c>
    </row>
    <row r="32" spans="1:12" ht="12.75">
      <c r="A32" s="71"/>
      <c r="B32" s="71" t="s">
        <v>2</v>
      </c>
      <c r="C32" s="71"/>
      <c r="D32" s="70"/>
      <c r="E32" s="71"/>
      <c r="F32" s="71"/>
      <c r="G32" s="71"/>
      <c r="H32" s="71"/>
      <c r="I32" s="71"/>
      <c r="J32" s="83">
        <v>648814</v>
      </c>
      <c r="K32" s="83">
        <v>1401280</v>
      </c>
      <c r="L32" s="129">
        <f>K32/J32</f>
        <v>2.1597561088385886</v>
      </c>
    </row>
    <row r="33" spans="1:12" ht="12.75">
      <c r="A33" s="71"/>
      <c r="B33" s="71" t="s">
        <v>3</v>
      </c>
      <c r="C33" s="71"/>
      <c r="D33" s="70"/>
      <c r="E33" s="71"/>
      <c r="F33" s="71"/>
      <c r="G33" s="71"/>
      <c r="H33" s="71"/>
      <c r="I33" s="71"/>
      <c r="J33" s="83">
        <v>20000</v>
      </c>
      <c r="K33" s="83">
        <v>4872</v>
      </c>
      <c r="L33" s="129">
        <f>K33/J33</f>
        <v>0.2436</v>
      </c>
    </row>
    <row r="34" spans="1:12" ht="12.75">
      <c r="A34" s="71"/>
      <c r="B34" s="71" t="s">
        <v>4</v>
      </c>
      <c r="C34" s="71"/>
      <c r="D34" s="70"/>
      <c r="E34" s="71"/>
      <c r="F34" s="71"/>
      <c r="G34" s="71"/>
      <c r="H34" s="71"/>
      <c r="I34" s="71"/>
      <c r="J34" s="83">
        <v>40000</v>
      </c>
      <c r="K34" s="83">
        <v>70836</v>
      </c>
      <c r="L34" s="129">
        <f>K34/J34</f>
        <v>1.7709</v>
      </c>
    </row>
    <row r="35" spans="1:4" ht="12.75">
      <c r="A35" s="91"/>
      <c r="D35" s="26"/>
    </row>
    <row r="36" spans="1:4" ht="15.75">
      <c r="A36" s="60" t="s">
        <v>57</v>
      </c>
      <c r="D36" s="26"/>
    </row>
    <row r="37" spans="1:4" ht="15.75">
      <c r="A37" s="27"/>
      <c r="D37" s="26"/>
    </row>
    <row r="38" spans="1:12" ht="15">
      <c r="A38" s="102">
        <v>1</v>
      </c>
      <c r="B38" s="109" t="s">
        <v>86</v>
      </c>
      <c r="C38" s="33"/>
      <c r="D38" s="39"/>
      <c r="E38" s="33"/>
      <c r="F38" s="33"/>
      <c r="G38" s="33"/>
      <c r="H38" s="33"/>
      <c r="I38" s="33"/>
      <c r="J38" s="104">
        <v>600000</v>
      </c>
      <c r="K38" s="104">
        <v>460175</v>
      </c>
      <c r="L38" s="129">
        <f>K38/J38</f>
        <v>0.7669583333333333</v>
      </c>
    </row>
    <row r="39" spans="1:12" ht="12.75" customHeight="1">
      <c r="A39" s="102">
        <v>2</v>
      </c>
      <c r="B39" s="166" t="s">
        <v>58</v>
      </c>
      <c r="C39" s="166"/>
      <c r="D39" s="166"/>
      <c r="E39" s="166"/>
      <c r="F39" s="166"/>
      <c r="G39" s="166"/>
      <c r="H39" s="166"/>
      <c r="I39" s="166"/>
      <c r="J39" s="104">
        <v>465000</v>
      </c>
      <c r="K39" s="104">
        <v>115104</v>
      </c>
      <c r="L39" s="129">
        <f aca="true" t="shared" si="1" ref="L39:L45">K39/J39</f>
        <v>0.24753548387096774</v>
      </c>
    </row>
    <row r="40" spans="1:12" ht="12.75" customHeight="1">
      <c r="A40" s="102">
        <v>3</v>
      </c>
      <c r="B40" s="166" t="s">
        <v>87</v>
      </c>
      <c r="C40" s="166"/>
      <c r="D40" s="166"/>
      <c r="E40" s="166"/>
      <c r="F40" s="166"/>
      <c r="G40" s="166"/>
      <c r="H40" s="166"/>
      <c r="I40" s="166"/>
      <c r="J40" s="110">
        <v>1030000</v>
      </c>
      <c r="K40" s="104">
        <v>632200</v>
      </c>
      <c r="L40" s="129">
        <f t="shared" si="1"/>
        <v>0.6137864077669903</v>
      </c>
    </row>
    <row r="41" spans="1:12" ht="31.5" customHeight="1">
      <c r="A41" s="102">
        <v>4</v>
      </c>
      <c r="B41" s="166" t="s">
        <v>73</v>
      </c>
      <c r="C41" s="166"/>
      <c r="D41" s="166"/>
      <c r="E41" s="166"/>
      <c r="F41" s="166"/>
      <c r="G41" s="166"/>
      <c r="H41" s="166"/>
      <c r="I41" s="166"/>
      <c r="J41" s="110">
        <v>75000</v>
      </c>
      <c r="K41" s="104"/>
      <c r="L41" s="129">
        <f t="shared" si="1"/>
        <v>0</v>
      </c>
    </row>
    <row r="42" spans="1:12" ht="12.75" customHeight="1">
      <c r="A42" s="102">
        <v>5</v>
      </c>
      <c r="B42" s="164" t="s">
        <v>59</v>
      </c>
      <c r="C42" s="164"/>
      <c r="D42" s="164"/>
      <c r="E42" s="164"/>
      <c r="F42" s="164"/>
      <c r="G42" s="164"/>
      <c r="H42" s="164"/>
      <c r="I42" s="164"/>
      <c r="J42" s="110">
        <v>206000</v>
      </c>
      <c r="K42" s="104">
        <v>140729</v>
      </c>
      <c r="L42" s="129">
        <f t="shared" si="1"/>
        <v>0.6831504854368932</v>
      </c>
    </row>
    <row r="43" spans="1:12" ht="12.75" customHeight="1">
      <c r="A43" s="102">
        <v>6</v>
      </c>
      <c r="B43" s="164" t="s">
        <v>88</v>
      </c>
      <c r="C43" s="164"/>
      <c r="D43" s="164"/>
      <c r="E43" s="164"/>
      <c r="F43" s="164"/>
      <c r="G43" s="164"/>
      <c r="H43" s="164"/>
      <c r="I43" s="101"/>
      <c r="J43" s="110">
        <v>20000</v>
      </c>
      <c r="K43" s="104">
        <v>5668</v>
      </c>
      <c r="L43" s="129">
        <f t="shared" si="1"/>
        <v>0.2834</v>
      </c>
    </row>
    <row r="44" spans="1:12" ht="15">
      <c r="A44" s="102">
        <v>7</v>
      </c>
      <c r="B44" s="109" t="s">
        <v>64</v>
      </c>
      <c r="D44" s="26"/>
      <c r="J44" s="104">
        <v>6000</v>
      </c>
      <c r="K44" s="104">
        <v>3440</v>
      </c>
      <c r="L44" s="129">
        <f t="shared" si="1"/>
        <v>0.5733333333333334</v>
      </c>
    </row>
    <row r="45" spans="1:12" ht="15">
      <c r="A45" s="102">
        <v>8</v>
      </c>
      <c r="B45" s="109" t="s">
        <v>60</v>
      </c>
      <c r="C45" s="33"/>
      <c r="D45" s="39"/>
      <c r="E45" s="33"/>
      <c r="F45" s="33"/>
      <c r="G45" s="33"/>
      <c r="H45" s="33"/>
      <c r="I45" s="33"/>
      <c r="J45" s="104">
        <v>320000</v>
      </c>
      <c r="K45" s="104">
        <v>238980</v>
      </c>
      <c r="L45" s="129">
        <f t="shared" si="1"/>
        <v>0.7468125</v>
      </c>
    </row>
    <row r="46" spans="10:11" ht="12.75">
      <c r="J46" s="66"/>
      <c r="K46" s="66"/>
    </row>
  </sheetData>
  <mergeCells count="10">
    <mergeCell ref="B43:H43"/>
    <mergeCell ref="B42:I42"/>
    <mergeCell ref="A2:K2"/>
    <mergeCell ref="B39:I39"/>
    <mergeCell ref="B40:I40"/>
    <mergeCell ref="B41:I41"/>
    <mergeCell ref="B7:H7"/>
    <mergeCell ref="D13:E13"/>
    <mergeCell ref="D20:E20"/>
    <mergeCell ref="D26:I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cp:lastPrinted>2009-03-10T13:28:43Z</cp:lastPrinted>
  <dcterms:created xsi:type="dcterms:W3CDTF">1997-02-26T13:46:56Z</dcterms:created>
  <dcterms:modified xsi:type="dcterms:W3CDTF">2009-03-10T13:34:09Z</dcterms:modified>
  <cp:category/>
  <cp:version/>
  <cp:contentType/>
  <cp:contentStatus/>
</cp:coreProperties>
</file>